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640" activeTab="2"/>
  </bookViews>
  <sheets>
    <sheet name="Summary Sheet" sheetId="9" r:id="rId1"/>
    <sheet name="SEER Space Saving Combos" sheetId="4" r:id="rId2"/>
    <sheet name="SEER Energy Efficiency Combos" sheetId="7" r:id="rId3"/>
    <sheet name="SCOP Space Saving Combos" sheetId="6" r:id="rId4"/>
    <sheet name="SCOP Energy Efficiency Combos" sheetId="8" r:id="rId5"/>
  </sheets>
  <definedNames>
    <definedName name="_xlnm._FilterDatabase" localSheetId="1" hidden="1">'SEER Space Saving Combos'!$B$6:$M$57</definedName>
    <definedName name="_xlnm.Print_Area" localSheetId="3">'SCOP Space Saving Combos'!$A$1:$K$58</definedName>
    <definedName name="_xlnm.Print_Area" localSheetId="1">'SEER Space Saving Combos'!$A$1:$K$60</definedName>
    <definedName name="_xlnm.Print_Area" localSheetId="0">'Summary Sheet'!$A$1:$H$78</definedName>
    <definedName name="_xlnm.Print_Titles" localSheetId="0">'Summary Sheet'!$1:$2</definedName>
  </definedNames>
  <calcPr calcId="145621"/>
</workbook>
</file>

<file path=xl/calcChain.xml><?xml version="1.0" encoding="utf-8"?>
<calcChain xmlns="http://schemas.openxmlformats.org/spreadsheetml/2006/main">
  <c r="F11" i="4" l="1"/>
  <c r="R11" i="8" l="1"/>
  <c r="R13" i="8"/>
  <c r="R15" i="8"/>
  <c r="R17" i="8"/>
  <c r="R9" i="8"/>
  <c r="F7" i="9"/>
  <c r="F9" i="9"/>
  <c r="F11" i="9"/>
  <c r="F13" i="9"/>
  <c r="F15" i="9"/>
  <c r="F17" i="9"/>
  <c r="F19" i="9"/>
  <c r="F21" i="9"/>
  <c r="F23" i="9"/>
  <c r="F25" i="9"/>
  <c r="F27" i="9"/>
  <c r="F29" i="9"/>
  <c r="F31" i="9"/>
  <c r="F33" i="9"/>
  <c r="F35" i="9"/>
  <c r="F37" i="9"/>
  <c r="F39" i="9"/>
  <c r="F41" i="9"/>
  <c r="F43" i="9"/>
  <c r="F45" i="9"/>
  <c r="F5" i="9"/>
  <c r="H7" i="9"/>
  <c r="H9" i="9"/>
  <c r="H11" i="9"/>
  <c r="H13" i="9"/>
  <c r="H15" i="9"/>
  <c r="H17" i="9"/>
  <c r="H19" i="9"/>
  <c r="H21" i="9"/>
  <c r="H23" i="9"/>
  <c r="H25" i="9"/>
  <c r="H27" i="9"/>
  <c r="H29" i="9"/>
  <c r="H31" i="9"/>
  <c r="H33" i="9"/>
  <c r="H35" i="9"/>
  <c r="H37" i="9"/>
  <c r="H39" i="9"/>
  <c r="H41" i="9"/>
  <c r="H43" i="9"/>
  <c r="H45" i="9"/>
  <c r="H5" i="9"/>
  <c r="R11" i="6" l="1"/>
  <c r="R13" i="6"/>
  <c r="R15" i="6"/>
  <c r="R17" i="6"/>
  <c r="R19" i="6"/>
  <c r="R21" i="6"/>
  <c r="R23" i="6"/>
  <c r="R25" i="6"/>
  <c r="R27" i="6"/>
  <c r="R29" i="6"/>
  <c r="R31" i="6"/>
  <c r="R33" i="6"/>
  <c r="R35" i="6"/>
  <c r="R37" i="6"/>
  <c r="R39" i="6"/>
  <c r="R41" i="6"/>
  <c r="R43" i="6"/>
  <c r="R45" i="6"/>
  <c r="R47" i="6"/>
  <c r="R49" i="6"/>
  <c r="R9" i="6"/>
  <c r="R22" i="4"/>
  <c r="R24" i="4"/>
  <c r="R26" i="4"/>
  <c r="R28" i="4"/>
  <c r="R30" i="4"/>
  <c r="R32" i="4"/>
  <c r="R34" i="4"/>
  <c r="R36" i="4"/>
  <c r="R38" i="4"/>
  <c r="R40" i="4"/>
  <c r="R42" i="4"/>
  <c r="R44" i="4"/>
  <c r="R46" i="4"/>
  <c r="R48" i="4"/>
  <c r="R50" i="4"/>
  <c r="R20" i="4"/>
  <c r="R18" i="4"/>
  <c r="R16" i="4"/>
  <c r="R14" i="4"/>
  <c r="R12" i="4"/>
  <c r="R10" i="4"/>
  <c r="Q19" i="7" l="1"/>
  <c r="Q18" i="7"/>
  <c r="P18" i="7"/>
  <c r="O18" i="7"/>
  <c r="N18" i="7"/>
  <c r="Q17" i="7"/>
  <c r="Q16" i="7"/>
  <c r="P16" i="7"/>
  <c r="O16" i="7"/>
  <c r="N16" i="7"/>
  <c r="R16" i="7" s="1"/>
  <c r="Q15" i="7"/>
  <c r="Q14" i="7"/>
  <c r="P14" i="7"/>
  <c r="O14" i="7"/>
  <c r="N14" i="7"/>
  <c r="R14" i="7" s="1"/>
  <c r="Q13" i="7"/>
  <c r="Q12" i="7"/>
  <c r="P12" i="7"/>
  <c r="O12" i="7"/>
  <c r="N12" i="7"/>
  <c r="Q11" i="7"/>
  <c r="Q10" i="7"/>
  <c r="P10" i="7"/>
  <c r="O10" i="7"/>
  <c r="N10" i="7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N22" i="8"/>
  <c r="O22" i="8"/>
  <c r="Q22" i="8"/>
  <c r="Q21" i="8"/>
  <c r="N21" i="8"/>
  <c r="O21" i="8"/>
  <c r="R18" i="7" l="1"/>
  <c r="R12" i="7"/>
  <c r="R10" i="7"/>
  <c r="Q44" i="8"/>
  <c r="J44" i="8" s="1"/>
  <c r="P44" i="8"/>
  <c r="I44" i="8" s="1"/>
  <c r="O44" i="8"/>
  <c r="H44" i="8" s="1"/>
  <c r="N44" i="8"/>
  <c r="G44" i="8"/>
  <c r="F44" i="8"/>
  <c r="Q43" i="8"/>
  <c r="P43" i="8"/>
  <c r="O43" i="8"/>
  <c r="N43" i="8"/>
  <c r="J43" i="8"/>
  <c r="I43" i="8"/>
  <c r="H43" i="8"/>
  <c r="G43" i="8"/>
  <c r="F43" i="8"/>
  <c r="Q42" i="8"/>
  <c r="P42" i="8"/>
  <c r="O42" i="8"/>
  <c r="N42" i="8"/>
  <c r="J42" i="8"/>
  <c r="I42" i="8"/>
  <c r="H42" i="8"/>
  <c r="G42" i="8"/>
  <c r="F42" i="8"/>
  <c r="Q41" i="8"/>
  <c r="P41" i="8"/>
  <c r="O41" i="8"/>
  <c r="N41" i="8"/>
  <c r="J41" i="8"/>
  <c r="I41" i="8"/>
  <c r="H41" i="8"/>
  <c r="G41" i="8"/>
  <c r="F41" i="8"/>
  <c r="Q40" i="8"/>
  <c r="P40" i="8"/>
  <c r="O40" i="8"/>
  <c r="N40" i="8"/>
  <c r="J40" i="8"/>
  <c r="I40" i="8"/>
  <c r="H40" i="8"/>
  <c r="G40" i="8"/>
  <c r="F40" i="8"/>
  <c r="Q39" i="8"/>
  <c r="P39" i="8"/>
  <c r="O39" i="8"/>
  <c r="N39" i="8"/>
  <c r="J39" i="8"/>
  <c r="I39" i="8"/>
  <c r="H39" i="8"/>
  <c r="G39" i="8"/>
  <c r="F39" i="8"/>
  <c r="Q38" i="8"/>
  <c r="P38" i="8"/>
  <c r="O38" i="8"/>
  <c r="N38" i="8"/>
  <c r="J38" i="8"/>
  <c r="I38" i="8"/>
  <c r="H38" i="8"/>
  <c r="G38" i="8"/>
  <c r="F38" i="8"/>
  <c r="Q37" i="8"/>
  <c r="P37" i="8"/>
  <c r="O37" i="8"/>
  <c r="N37" i="8"/>
  <c r="J37" i="8"/>
  <c r="I37" i="8"/>
  <c r="H37" i="8"/>
  <c r="G37" i="8"/>
  <c r="F37" i="8"/>
  <c r="Q36" i="8"/>
  <c r="P36" i="8"/>
  <c r="O36" i="8"/>
  <c r="N36" i="8"/>
  <c r="J36" i="8"/>
  <c r="I36" i="8"/>
  <c r="H36" i="8"/>
  <c r="G36" i="8"/>
  <c r="F36" i="8"/>
  <c r="Q35" i="8"/>
  <c r="P35" i="8"/>
  <c r="O35" i="8"/>
  <c r="N35" i="8"/>
  <c r="J35" i="8"/>
  <c r="I35" i="8"/>
  <c r="H35" i="8"/>
  <c r="G35" i="8"/>
  <c r="F35" i="8"/>
  <c r="Q34" i="8"/>
  <c r="P34" i="8"/>
  <c r="O34" i="8"/>
  <c r="N34" i="8"/>
  <c r="J34" i="8"/>
  <c r="I34" i="8"/>
  <c r="H34" i="8"/>
  <c r="G34" i="8"/>
  <c r="F34" i="8"/>
  <c r="Q33" i="8"/>
  <c r="P33" i="8"/>
  <c r="O33" i="8"/>
  <c r="N33" i="8"/>
  <c r="J33" i="8"/>
  <c r="I33" i="8"/>
  <c r="H33" i="8"/>
  <c r="G33" i="8"/>
  <c r="F33" i="8"/>
  <c r="Q32" i="8"/>
  <c r="P32" i="8"/>
  <c r="O32" i="8"/>
  <c r="N32" i="8"/>
  <c r="J32" i="8"/>
  <c r="I32" i="8"/>
  <c r="H32" i="8"/>
  <c r="G32" i="8"/>
  <c r="F32" i="8"/>
  <c r="Q31" i="8"/>
  <c r="P31" i="8"/>
  <c r="O31" i="8"/>
  <c r="N31" i="8"/>
  <c r="J31" i="8"/>
  <c r="I31" i="8"/>
  <c r="H31" i="8"/>
  <c r="G31" i="8"/>
  <c r="F31" i="8"/>
  <c r="Q30" i="8"/>
  <c r="P30" i="8"/>
  <c r="O30" i="8"/>
  <c r="N30" i="8"/>
  <c r="J30" i="8"/>
  <c r="I30" i="8"/>
  <c r="H30" i="8"/>
  <c r="G30" i="8"/>
  <c r="F30" i="8"/>
  <c r="Q29" i="8"/>
  <c r="P29" i="8"/>
  <c r="O29" i="8"/>
  <c r="N29" i="8"/>
  <c r="J29" i="8"/>
  <c r="I29" i="8"/>
  <c r="H29" i="8"/>
  <c r="G29" i="8"/>
  <c r="F29" i="8"/>
  <c r="Q28" i="8"/>
  <c r="P28" i="8"/>
  <c r="O28" i="8"/>
  <c r="N28" i="8"/>
  <c r="J28" i="8"/>
  <c r="I28" i="8"/>
  <c r="H28" i="8"/>
  <c r="G28" i="8"/>
  <c r="F28" i="8"/>
  <c r="Q27" i="8"/>
  <c r="P27" i="8"/>
  <c r="O27" i="8"/>
  <c r="N27" i="8"/>
  <c r="J27" i="8"/>
  <c r="I27" i="8"/>
  <c r="H27" i="8"/>
  <c r="G27" i="8"/>
  <c r="F27" i="8"/>
  <c r="Q26" i="8"/>
  <c r="P26" i="8"/>
  <c r="O26" i="8"/>
  <c r="N26" i="8"/>
  <c r="J26" i="8"/>
  <c r="I26" i="8"/>
  <c r="H26" i="8"/>
  <c r="G26" i="8"/>
  <c r="F26" i="8"/>
  <c r="Q25" i="8"/>
  <c r="P25" i="8"/>
  <c r="O25" i="8"/>
  <c r="N25" i="8"/>
  <c r="J25" i="8"/>
  <c r="I25" i="8"/>
  <c r="H25" i="8"/>
  <c r="G25" i="8"/>
  <c r="F25" i="8"/>
  <c r="Q24" i="8"/>
  <c r="P24" i="8"/>
  <c r="O24" i="8"/>
  <c r="N24" i="8"/>
  <c r="J24" i="8"/>
  <c r="I24" i="8"/>
  <c r="H24" i="8"/>
  <c r="G24" i="8"/>
  <c r="F24" i="8"/>
  <c r="Q23" i="8"/>
  <c r="P23" i="8"/>
  <c r="O23" i="8"/>
  <c r="N23" i="8"/>
  <c r="J23" i="8"/>
  <c r="I23" i="8"/>
  <c r="H23" i="8"/>
  <c r="G23" i="8"/>
  <c r="F23" i="8"/>
  <c r="P22" i="8"/>
  <c r="J22" i="8"/>
  <c r="I22" i="8"/>
  <c r="H22" i="8"/>
  <c r="G22" i="8"/>
  <c r="F22" i="8"/>
  <c r="P21" i="8"/>
  <c r="R21" i="8" s="1"/>
  <c r="H53" i="9" s="1"/>
  <c r="J21" i="8"/>
  <c r="I21" i="8"/>
  <c r="H21" i="8"/>
  <c r="G21" i="8"/>
  <c r="F21" i="8"/>
  <c r="Q20" i="8"/>
  <c r="P20" i="8"/>
  <c r="O20" i="8"/>
  <c r="N20" i="8"/>
  <c r="J20" i="8"/>
  <c r="I20" i="8"/>
  <c r="H20" i="8"/>
  <c r="G20" i="8"/>
  <c r="F20" i="8"/>
  <c r="Q19" i="8"/>
  <c r="P19" i="8"/>
  <c r="O19" i="8"/>
  <c r="N19" i="8"/>
  <c r="J19" i="8"/>
  <c r="I19" i="8"/>
  <c r="H19" i="8"/>
  <c r="G19" i="8"/>
  <c r="F19" i="8"/>
  <c r="Q45" i="7"/>
  <c r="P45" i="7"/>
  <c r="O45" i="7"/>
  <c r="H45" i="7" s="1"/>
  <c r="N45" i="7"/>
  <c r="G45" i="7" s="1"/>
  <c r="J45" i="7"/>
  <c r="I45" i="7"/>
  <c r="F45" i="7"/>
  <c r="F44" i="7"/>
  <c r="Q43" i="7"/>
  <c r="P43" i="7"/>
  <c r="O43" i="7"/>
  <c r="N43" i="7"/>
  <c r="J43" i="7"/>
  <c r="I43" i="7"/>
  <c r="H43" i="7"/>
  <c r="G43" i="7"/>
  <c r="F43" i="7"/>
  <c r="J42" i="7"/>
  <c r="I42" i="7"/>
  <c r="H42" i="7"/>
  <c r="G42" i="7"/>
  <c r="F42" i="7"/>
  <c r="Q41" i="7"/>
  <c r="P41" i="7"/>
  <c r="O41" i="7"/>
  <c r="N41" i="7"/>
  <c r="J41" i="7"/>
  <c r="I41" i="7"/>
  <c r="H41" i="7"/>
  <c r="G41" i="7"/>
  <c r="F41" i="7"/>
  <c r="J40" i="7"/>
  <c r="I40" i="7"/>
  <c r="H40" i="7"/>
  <c r="G40" i="7"/>
  <c r="F40" i="7"/>
  <c r="Q39" i="7"/>
  <c r="P39" i="7"/>
  <c r="O39" i="7"/>
  <c r="N39" i="7"/>
  <c r="J39" i="7"/>
  <c r="I39" i="7"/>
  <c r="H39" i="7"/>
  <c r="G39" i="7"/>
  <c r="F39" i="7"/>
  <c r="J38" i="7"/>
  <c r="I38" i="7"/>
  <c r="H38" i="7"/>
  <c r="G38" i="7"/>
  <c r="F38" i="7"/>
  <c r="P37" i="7"/>
  <c r="O37" i="7"/>
  <c r="N37" i="7"/>
  <c r="J37" i="7"/>
  <c r="I37" i="7"/>
  <c r="H37" i="7"/>
  <c r="G37" i="7"/>
  <c r="F37" i="7"/>
  <c r="J36" i="7"/>
  <c r="I36" i="7"/>
  <c r="H36" i="7"/>
  <c r="G36" i="7"/>
  <c r="F36" i="7"/>
  <c r="Q35" i="7"/>
  <c r="P35" i="7"/>
  <c r="O35" i="7"/>
  <c r="N35" i="7"/>
  <c r="J35" i="7"/>
  <c r="I35" i="7"/>
  <c r="H35" i="7"/>
  <c r="G35" i="7"/>
  <c r="F35" i="7"/>
  <c r="J34" i="7"/>
  <c r="I34" i="7"/>
  <c r="H34" i="7"/>
  <c r="G34" i="7"/>
  <c r="F34" i="7"/>
  <c r="P33" i="7"/>
  <c r="O33" i="7"/>
  <c r="N33" i="7"/>
  <c r="J33" i="7"/>
  <c r="I33" i="7"/>
  <c r="H33" i="7"/>
  <c r="G33" i="7"/>
  <c r="F33" i="7"/>
  <c r="J32" i="7"/>
  <c r="I32" i="7"/>
  <c r="H32" i="7"/>
  <c r="G32" i="7"/>
  <c r="F32" i="7"/>
  <c r="Q31" i="7"/>
  <c r="P31" i="7"/>
  <c r="O31" i="7"/>
  <c r="N31" i="7"/>
  <c r="J31" i="7"/>
  <c r="I31" i="7"/>
  <c r="H31" i="7"/>
  <c r="G31" i="7"/>
  <c r="F31" i="7"/>
  <c r="J30" i="7"/>
  <c r="I30" i="7"/>
  <c r="H30" i="7"/>
  <c r="G30" i="7"/>
  <c r="F30" i="7"/>
  <c r="P29" i="7"/>
  <c r="O29" i="7"/>
  <c r="N29" i="7"/>
  <c r="J29" i="7"/>
  <c r="I29" i="7"/>
  <c r="H29" i="7"/>
  <c r="G29" i="7"/>
  <c r="F29" i="7"/>
  <c r="J28" i="7"/>
  <c r="I28" i="7"/>
  <c r="H28" i="7"/>
  <c r="G28" i="7"/>
  <c r="F28" i="7"/>
  <c r="P27" i="7"/>
  <c r="O27" i="7"/>
  <c r="N27" i="7"/>
  <c r="J27" i="7"/>
  <c r="I27" i="7"/>
  <c r="H27" i="7"/>
  <c r="G27" i="7"/>
  <c r="F27" i="7"/>
  <c r="J26" i="7"/>
  <c r="I26" i="7"/>
  <c r="H26" i="7"/>
  <c r="G26" i="7"/>
  <c r="F26" i="7"/>
  <c r="P25" i="7"/>
  <c r="O25" i="7"/>
  <c r="N25" i="7"/>
  <c r="J25" i="7"/>
  <c r="I25" i="7"/>
  <c r="H25" i="7"/>
  <c r="G25" i="7"/>
  <c r="F25" i="7"/>
  <c r="J24" i="7"/>
  <c r="I24" i="7"/>
  <c r="H24" i="7"/>
  <c r="G24" i="7"/>
  <c r="F24" i="7"/>
  <c r="P23" i="7"/>
  <c r="O23" i="7"/>
  <c r="N23" i="7"/>
  <c r="J23" i="7"/>
  <c r="I23" i="7"/>
  <c r="H23" i="7"/>
  <c r="G23" i="7"/>
  <c r="F23" i="7"/>
  <c r="O22" i="7"/>
  <c r="N22" i="7"/>
  <c r="J22" i="7"/>
  <c r="I22" i="7"/>
  <c r="H22" i="7"/>
  <c r="G22" i="7"/>
  <c r="F22" i="7"/>
  <c r="P21" i="7"/>
  <c r="O21" i="7"/>
  <c r="N21" i="7"/>
  <c r="J21" i="7"/>
  <c r="I21" i="7"/>
  <c r="H21" i="7"/>
  <c r="G21" i="7"/>
  <c r="F21" i="7"/>
  <c r="J20" i="7"/>
  <c r="I20" i="7"/>
  <c r="H20" i="7"/>
  <c r="G20" i="7"/>
  <c r="F20" i="7"/>
  <c r="N42" i="7"/>
  <c r="Q30" i="7"/>
  <c r="P30" i="7"/>
  <c r="N30" i="7"/>
  <c r="Q24" i="7"/>
  <c r="O24" i="7"/>
  <c r="N24" i="7"/>
  <c r="R19" i="8" l="1"/>
  <c r="H51" i="9" s="1"/>
  <c r="R23" i="8"/>
  <c r="H55" i="9" s="1"/>
  <c r="R25" i="8"/>
  <c r="H57" i="9" s="1"/>
  <c r="R27" i="8"/>
  <c r="H59" i="9" s="1"/>
  <c r="R29" i="8"/>
  <c r="H61" i="9" s="1"/>
  <c r="R31" i="8"/>
  <c r="H63" i="9" s="1"/>
  <c r="R33" i="8"/>
  <c r="H65" i="9" s="1"/>
  <c r="R35" i="8"/>
  <c r="H67" i="9" s="1"/>
  <c r="R37" i="8"/>
  <c r="H69" i="9" s="1"/>
  <c r="R39" i="8"/>
  <c r="H71" i="9" s="1"/>
  <c r="R41" i="8"/>
  <c r="H73" i="9" s="1"/>
  <c r="R43" i="8"/>
  <c r="H75" i="9" s="1"/>
  <c r="O28" i="7"/>
  <c r="Q42" i="7"/>
  <c r="Q22" i="7"/>
  <c r="Q27" i="7"/>
  <c r="Q23" i="7"/>
  <c r="O36" i="7"/>
  <c r="P38" i="7"/>
  <c r="N44" i="7"/>
  <c r="P26" i="7"/>
  <c r="H45" i="8"/>
  <c r="G46" i="8"/>
  <c r="F45" i="8"/>
  <c r="J45" i="8"/>
  <c r="I46" i="8"/>
  <c r="I45" i="8"/>
  <c r="H46" i="8"/>
  <c r="G45" i="8"/>
  <c r="F46" i="8"/>
  <c r="J46" i="8"/>
  <c r="Q44" i="7"/>
  <c r="J44" i="7" s="1"/>
  <c r="J46" i="7" s="1"/>
  <c r="N32" i="7"/>
  <c r="N40" i="7"/>
  <c r="G47" i="7"/>
  <c r="O44" i="7"/>
  <c r="H44" i="7" s="1"/>
  <c r="H46" i="7" s="1"/>
  <c r="N20" i="7"/>
  <c r="Q33" i="7"/>
  <c r="I46" i="7"/>
  <c r="F46" i="7"/>
  <c r="P36" i="7"/>
  <c r="P44" i="7"/>
  <c r="I44" i="7" s="1"/>
  <c r="Q20" i="7"/>
  <c r="N28" i="7"/>
  <c r="N36" i="7"/>
  <c r="H47" i="7"/>
  <c r="I47" i="7"/>
  <c r="P28" i="7"/>
  <c r="Q21" i="7"/>
  <c r="Q25" i="7"/>
  <c r="Q29" i="7"/>
  <c r="P34" i="7"/>
  <c r="Q37" i="7"/>
  <c r="P42" i="7"/>
  <c r="F47" i="7"/>
  <c r="J47" i="7"/>
  <c r="P22" i="7"/>
  <c r="R22" i="7" s="1"/>
  <c r="F53" i="9" s="1"/>
  <c r="P20" i="7"/>
  <c r="P24" i="7"/>
  <c r="R24" i="7" s="1"/>
  <c r="F55" i="9" s="1"/>
  <c r="N26" i="7"/>
  <c r="P32" i="7"/>
  <c r="N34" i="7"/>
  <c r="N38" i="7"/>
  <c r="R38" i="7" s="1"/>
  <c r="F69" i="9" s="1"/>
  <c r="P40" i="7"/>
  <c r="O26" i="7"/>
  <c r="Q28" i="7"/>
  <c r="O30" i="7"/>
  <c r="R30" i="7" s="1"/>
  <c r="F61" i="9" s="1"/>
  <c r="Q32" i="7"/>
  <c r="O34" i="7"/>
  <c r="Q36" i="7"/>
  <c r="O38" i="7"/>
  <c r="Q40" i="7"/>
  <c r="O42" i="7"/>
  <c r="R42" i="7" s="1"/>
  <c r="F73" i="9" s="1"/>
  <c r="O20" i="7"/>
  <c r="Q26" i="7"/>
  <c r="O32" i="7"/>
  <c r="Q34" i="7"/>
  <c r="Q38" i="7"/>
  <c r="O40" i="7"/>
  <c r="G49" i="6"/>
  <c r="J50" i="6"/>
  <c r="I50" i="6"/>
  <c r="H50" i="6"/>
  <c r="G50" i="6"/>
  <c r="F50" i="6"/>
  <c r="J49" i="6"/>
  <c r="I49" i="6"/>
  <c r="H49" i="6"/>
  <c r="F49" i="6"/>
  <c r="J48" i="6"/>
  <c r="F48" i="6"/>
  <c r="J47" i="6"/>
  <c r="F47" i="6"/>
  <c r="J46" i="6"/>
  <c r="I46" i="6"/>
  <c r="H46" i="6"/>
  <c r="G46" i="6"/>
  <c r="F46" i="6"/>
  <c r="J45" i="6"/>
  <c r="I45" i="6"/>
  <c r="H45" i="6"/>
  <c r="G45" i="6"/>
  <c r="F45" i="6"/>
  <c r="J44" i="6"/>
  <c r="F44" i="6"/>
  <c r="J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F9" i="6"/>
  <c r="G9" i="6"/>
  <c r="P50" i="6"/>
  <c r="O50" i="6"/>
  <c r="N50" i="6"/>
  <c r="P49" i="6"/>
  <c r="O49" i="6"/>
  <c r="N49" i="6"/>
  <c r="P48" i="6"/>
  <c r="I48" i="6" s="1"/>
  <c r="O48" i="6"/>
  <c r="H48" i="6" s="1"/>
  <c r="N48" i="6"/>
  <c r="G48" i="6" s="1"/>
  <c r="P47" i="6"/>
  <c r="I47" i="6" s="1"/>
  <c r="O47" i="6"/>
  <c r="H47" i="6" s="1"/>
  <c r="N47" i="6"/>
  <c r="G47" i="6" s="1"/>
  <c r="P46" i="6"/>
  <c r="O46" i="6"/>
  <c r="N46" i="6"/>
  <c r="P45" i="6"/>
  <c r="O45" i="6"/>
  <c r="N45" i="6"/>
  <c r="P44" i="6"/>
  <c r="I44" i="6" s="1"/>
  <c r="O44" i="6"/>
  <c r="H44" i="6" s="1"/>
  <c r="N44" i="6"/>
  <c r="G44" i="6" s="1"/>
  <c r="P43" i="6"/>
  <c r="I43" i="6" s="1"/>
  <c r="O43" i="6"/>
  <c r="H43" i="6" s="1"/>
  <c r="N43" i="6"/>
  <c r="G43" i="6" s="1"/>
  <c r="P42" i="6"/>
  <c r="O42" i="6"/>
  <c r="N42" i="6"/>
  <c r="P41" i="6"/>
  <c r="O41" i="6"/>
  <c r="N41" i="6"/>
  <c r="P40" i="6"/>
  <c r="O40" i="6"/>
  <c r="N40" i="6"/>
  <c r="P39" i="6"/>
  <c r="O39" i="6"/>
  <c r="N39" i="6"/>
  <c r="P38" i="6"/>
  <c r="O38" i="6"/>
  <c r="N38" i="6"/>
  <c r="P37" i="6"/>
  <c r="O37" i="6"/>
  <c r="N37" i="6"/>
  <c r="P36" i="6"/>
  <c r="O36" i="6"/>
  <c r="N36" i="6"/>
  <c r="P35" i="6"/>
  <c r="O35" i="6"/>
  <c r="N35" i="6"/>
  <c r="P34" i="6"/>
  <c r="O34" i="6"/>
  <c r="N34" i="6"/>
  <c r="P33" i="6"/>
  <c r="O33" i="6"/>
  <c r="N33" i="6"/>
  <c r="P32" i="6"/>
  <c r="O32" i="6"/>
  <c r="N32" i="6"/>
  <c r="P31" i="6"/>
  <c r="O31" i="6"/>
  <c r="N31" i="6"/>
  <c r="P30" i="6"/>
  <c r="O30" i="6"/>
  <c r="N30" i="6"/>
  <c r="P29" i="6"/>
  <c r="O29" i="6"/>
  <c r="N29" i="6"/>
  <c r="P28" i="6"/>
  <c r="O28" i="6"/>
  <c r="N28" i="6"/>
  <c r="P27" i="6"/>
  <c r="O27" i="6"/>
  <c r="N27" i="6"/>
  <c r="P26" i="6"/>
  <c r="O26" i="6"/>
  <c r="N26" i="6"/>
  <c r="P25" i="6"/>
  <c r="O25" i="6"/>
  <c r="N25" i="6"/>
  <c r="P24" i="6"/>
  <c r="O24" i="6"/>
  <c r="N24" i="6"/>
  <c r="P23" i="6"/>
  <c r="O23" i="6"/>
  <c r="N23" i="6"/>
  <c r="P22" i="6"/>
  <c r="O22" i="6"/>
  <c r="N22" i="6"/>
  <c r="P21" i="6"/>
  <c r="O21" i="6"/>
  <c r="N21" i="6"/>
  <c r="P20" i="6"/>
  <c r="O20" i="6"/>
  <c r="N20" i="6"/>
  <c r="P19" i="6"/>
  <c r="O19" i="6"/>
  <c r="N19" i="6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0" i="4"/>
  <c r="R36" i="7" l="1"/>
  <c r="F67" i="9" s="1"/>
  <c r="R44" i="7"/>
  <c r="F75" i="9" s="1"/>
  <c r="G44" i="7"/>
  <c r="G46" i="7" s="1"/>
  <c r="R20" i="7"/>
  <c r="F51" i="9" s="1"/>
  <c r="R34" i="7"/>
  <c r="F65" i="9" s="1"/>
  <c r="R40" i="7"/>
  <c r="F71" i="9" s="1"/>
  <c r="R26" i="7"/>
  <c r="F57" i="9" s="1"/>
  <c r="R28" i="7"/>
  <c r="F59" i="9" s="1"/>
  <c r="R32" i="7"/>
  <c r="F63" i="9" s="1"/>
  <c r="H48" i="7"/>
  <c r="G48" i="7"/>
  <c r="J48" i="7"/>
  <c r="G47" i="8"/>
  <c r="J47" i="8"/>
  <c r="I47" i="8"/>
  <c r="H47" i="8"/>
  <c r="I48" i="7"/>
  <c r="H51" i="6"/>
  <c r="G52" i="6"/>
  <c r="I51" i="6"/>
  <c r="H52" i="6"/>
  <c r="F51" i="6"/>
  <c r="J51" i="6"/>
  <c r="I52" i="6"/>
  <c r="G51" i="6"/>
  <c r="F52" i="6"/>
  <c r="J52" i="6"/>
  <c r="F53" i="4"/>
  <c r="F52" i="4"/>
  <c r="K51" i="7" l="1"/>
  <c r="K49" i="7"/>
  <c r="K50" i="7"/>
  <c r="K50" i="8"/>
  <c r="K48" i="8"/>
  <c r="K49" i="8"/>
  <c r="J50" i="4"/>
  <c r="I50" i="4"/>
  <c r="H50" i="4"/>
  <c r="G50" i="4"/>
  <c r="J48" i="4"/>
  <c r="I48" i="4"/>
  <c r="H48" i="4"/>
  <c r="G48" i="4"/>
  <c r="J46" i="4"/>
  <c r="I46" i="4"/>
  <c r="H46" i="4"/>
  <c r="G46" i="4"/>
  <c r="J44" i="4"/>
  <c r="I44" i="4"/>
  <c r="H44" i="4"/>
  <c r="G44" i="4"/>
  <c r="J42" i="4"/>
  <c r="I42" i="4"/>
  <c r="H42" i="4"/>
  <c r="G42" i="4"/>
  <c r="J40" i="4"/>
  <c r="I40" i="4"/>
  <c r="H40" i="4"/>
  <c r="G40" i="4"/>
  <c r="J38" i="4"/>
  <c r="I38" i="4"/>
  <c r="H38" i="4"/>
  <c r="G38" i="4"/>
  <c r="J36" i="4"/>
  <c r="I36" i="4"/>
  <c r="H36" i="4"/>
  <c r="G36" i="4"/>
  <c r="J34" i="4"/>
  <c r="I34" i="4"/>
  <c r="H34" i="4"/>
  <c r="G34" i="4"/>
  <c r="J32" i="4"/>
  <c r="I32" i="4"/>
  <c r="H32" i="4"/>
  <c r="G32" i="4"/>
  <c r="J30" i="4"/>
  <c r="I30" i="4"/>
  <c r="H30" i="4"/>
  <c r="G30" i="4"/>
  <c r="J28" i="4"/>
  <c r="I28" i="4"/>
  <c r="H28" i="4"/>
  <c r="G28" i="4"/>
  <c r="J26" i="4"/>
  <c r="I26" i="4"/>
  <c r="H26" i="4"/>
  <c r="G26" i="4"/>
  <c r="J24" i="4"/>
  <c r="I24" i="4"/>
  <c r="H24" i="4"/>
  <c r="G24" i="4"/>
  <c r="J22" i="4"/>
  <c r="I22" i="4"/>
  <c r="H22" i="4"/>
  <c r="G22" i="4"/>
  <c r="J20" i="4"/>
  <c r="I20" i="4"/>
  <c r="H20" i="4"/>
  <c r="G20" i="4"/>
  <c r="I19" i="4"/>
  <c r="H19" i="4"/>
  <c r="G19" i="4"/>
  <c r="J18" i="4"/>
  <c r="I18" i="4"/>
  <c r="H18" i="4"/>
  <c r="G18" i="4"/>
  <c r="I17" i="4"/>
  <c r="H17" i="4"/>
  <c r="G17" i="4"/>
  <c r="J16" i="4"/>
  <c r="I16" i="4"/>
  <c r="H16" i="4"/>
  <c r="G16" i="4"/>
  <c r="I15" i="4"/>
  <c r="H15" i="4"/>
  <c r="G15" i="4"/>
  <c r="J14" i="4"/>
  <c r="I14" i="4"/>
  <c r="H14" i="4"/>
  <c r="G14" i="4"/>
  <c r="I13" i="4"/>
  <c r="H13" i="4"/>
  <c r="G13" i="4"/>
  <c r="J12" i="4"/>
  <c r="I12" i="4"/>
  <c r="H12" i="4"/>
  <c r="G12" i="4"/>
  <c r="I11" i="4"/>
  <c r="H11" i="4"/>
  <c r="G11" i="4"/>
  <c r="Q50" i="4"/>
  <c r="P50" i="4"/>
  <c r="O50" i="4"/>
  <c r="N50" i="4"/>
  <c r="Q48" i="4"/>
  <c r="P48" i="4"/>
  <c r="O48" i="4"/>
  <c r="N48" i="4"/>
  <c r="Q46" i="4"/>
  <c r="P46" i="4"/>
  <c r="O46" i="4"/>
  <c r="N46" i="4"/>
  <c r="Q44" i="4"/>
  <c r="P44" i="4"/>
  <c r="O44" i="4"/>
  <c r="N44" i="4"/>
  <c r="Q42" i="4"/>
  <c r="P42" i="4"/>
  <c r="O42" i="4"/>
  <c r="N42" i="4"/>
  <c r="Q40" i="4"/>
  <c r="P40" i="4"/>
  <c r="O40" i="4"/>
  <c r="N40" i="4"/>
  <c r="Q38" i="4"/>
  <c r="P38" i="4"/>
  <c r="O38" i="4"/>
  <c r="N38" i="4"/>
  <c r="Q36" i="4"/>
  <c r="P36" i="4"/>
  <c r="O36" i="4"/>
  <c r="N36" i="4"/>
  <c r="Q34" i="4"/>
  <c r="P34" i="4"/>
  <c r="O34" i="4"/>
  <c r="N34" i="4"/>
  <c r="Q32" i="4"/>
  <c r="P32" i="4"/>
  <c r="O32" i="4"/>
  <c r="N32" i="4"/>
  <c r="Q30" i="4"/>
  <c r="P30" i="4"/>
  <c r="O30" i="4"/>
  <c r="N30" i="4"/>
  <c r="Q28" i="4"/>
  <c r="P28" i="4"/>
  <c r="O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P20" i="4"/>
  <c r="O20" i="4"/>
  <c r="N20" i="4"/>
  <c r="Q18" i="4"/>
  <c r="P18" i="4"/>
  <c r="O18" i="4"/>
  <c r="N18" i="4"/>
  <c r="Q16" i="4"/>
  <c r="P16" i="4"/>
  <c r="O16" i="4"/>
  <c r="N16" i="4"/>
  <c r="Q14" i="4"/>
  <c r="P14" i="4"/>
  <c r="O14" i="4"/>
  <c r="N14" i="4"/>
  <c r="Q12" i="4"/>
  <c r="P12" i="4"/>
  <c r="O12" i="4"/>
  <c r="N12" i="4"/>
  <c r="Q10" i="4"/>
  <c r="P10" i="4"/>
  <c r="O10" i="4"/>
  <c r="N10" i="4"/>
  <c r="G10" i="4"/>
  <c r="J10" i="4"/>
  <c r="I10" i="4"/>
  <c r="H10" i="4"/>
  <c r="H52" i="4" l="1"/>
  <c r="J52" i="4"/>
  <c r="G52" i="4"/>
  <c r="I52" i="4"/>
  <c r="P51" i="4"/>
  <c r="I51" i="4" s="1"/>
  <c r="O51" i="4"/>
  <c r="H51" i="4" s="1"/>
  <c r="N51" i="4"/>
  <c r="G51" i="4" s="1"/>
  <c r="P49" i="4"/>
  <c r="I49" i="4" s="1"/>
  <c r="O49" i="4"/>
  <c r="H49" i="4" s="1"/>
  <c r="N49" i="4"/>
  <c r="G49" i="4" s="1"/>
  <c r="P47" i="4"/>
  <c r="I47" i="4" s="1"/>
  <c r="O47" i="4"/>
  <c r="H47" i="4" s="1"/>
  <c r="N47" i="4"/>
  <c r="G47" i="4" s="1"/>
  <c r="P45" i="4"/>
  <c r="I45" i="4" s="1"/>
  <c r="O45" i="4"/>
  <c r="H45" i="4" s="1"/>
  <c r="N45" i="4"/>
  <c r="G45" i="4" s="1"/>
  <c r="P43" i="4"/>
  <c r="I43" i="4" s="1"/>
  <c r="O43" i="4"/>
  <c r="H43" i="4" s="1"/>
  <c r="N43" i="4"/>
  <c r="G43" i="4" s="1"/>
  <c r="M43" i="4"/>
  <c r="P41" i="4"/>
  <c r="I41" i="4" s="1"/>
  <c r="O41" i="4"/>
  <c r="H41" i="4" s="1"/>
  <c r="N41" i="4"/>
  <c r="G41" i="4" s="1"/>
  <c r="P39" i="4"/>
  <c r="I39" i="4" s="1"/>
  <c r="O39" i="4"/>
  <c r="H39" i="4" s="1"/>
  <c r="N39" i="4"/>
  <c r="G39" i="4" s="1"/>
  <c r="P37" i="4"/>
  <c r="I37" i="4" s="1"/>
  <c r="O37" i="4"/>
  <c r="H37" i="4" s="1"/>
  <c r="N37" i="4"/>
  <c r="G37" i="4" s="1"/>
  <c r="P35" i="4"/>
  <c r="I35" i="4" s="1"/>
  <c r="O35" i="4"/>
  <c r="H35" i="4" s="1"/>
  <c r="N35" i="4"/>
  <c r="G35" i="4" s="1"/>
  <c r="P33" i="4"/>
  <c r="I33" i="4" s="1"/>
  <c r="O33" i="4"/>
  <c r="H33" i="4" s="1"/>
  <c r="N33" i="4"/>
  <c r="G33" i="4" s="1"/>
  <c r="P31" i="4"/>
  <c r="I31" i="4" s="1"/>
  <c r="O31" i="4"/>
  <c r="H31" i="4" s="1"/>
  <c r="N31" i="4"/>
  <c r="G31" i="4" s="1"/>
  <c r="P29" i="4"/>
  <c r="I29" i="4" s="1"/>
  <c r="O29" i="4"/>
  <c r="H29" i="4" s="1"/>
  <c r="N29" i="4"/>
  <c r="G29" i="4" s="1"/>
  <c r="P27" i="4"/>
  <c r="I27" i="4" s="1"/>
  <c r="O27" i="4"/>
  <c r="H27" i="4" s="1"/>
  <c r="N27" i="4"/>
  <c r="G27" i="4" s="1"/>
  <c r="P25" i="4"/>
  <c r="I25" i="4" s="1"/>
  <c r="O25" i="4"/>
  <c r="H25" i="4" s="1"/>
  <c r="N25" i="4"/>
  <c r="G25" i="4" s="1"/>
  <c r="P23" i="4"/>
  <c r="I23" i="4" s="1"/>
  <c r="O23" i="4"/>
  <c r="H23" i="4" s="1"/>
  <c r="N23" i="4"/>
  <c r="G23" i="4" s="1"/>
  <c r="P21" i="4"/>
  <c r="I21" i="4" s="1"/>
  <c r="O21" i="4"/>
  <c r="H21" i="4" s="1"/>
  <c r="N21" i="4"/>
  <c r="G21" i="4" s="1"/>
  <c r="Q19" i="4"/>
  <c r="Q17" i="4"/>
  <c r="J17" i="4" s="1"/>
  <c r="Q15" i="4"/>
  <c r="Q13" i="4"/>
  <c r="Q11" i="4"/>
  <c r="J11" i="4" s="1"/>
  <c r="G53" i="4" l="1"/>
  <c r="G54" i="4" s="1"/>
  <c r="H53" i="4"/>
  <c r="I53" i="4"/>
  <c r="Q51" i="4"/>
  <c r="J51" i="4" s="1"/>
  <c r="J19" i="4"/>
  <c r="Q23" i="4"/>
  <c r="J23" i="4" s="1"/>
  <c r="J13" i="4"/>
  <c r="Q39" i="4"/>
  <c r="J39" i="4" s="1"/>
  <c r="J15" i="4"/>
  <c r="Q21" i="4"/>
  <c r="J21" i="4" s="1"/>
  <c r="Q25" i="4"/>
  <c r="J25" i="4" s="1"/>
  <c r="Q27" i="4"/>
  <c r="J27" i="4" s="1"/>
  <c r="Q29" i="4"/>
  <c r="J29" i="4" s="1"/>
  <c r="Q31" i="4"/>
  <c r="J31" i="4" s="1"/>
  <c r="Q33" i="4"/>
  <c r="J33" i="4" s="1"/>
  <c r="Q35" i="4"/>
  <c r="J35" i="4" s="1"/>
  <c r="Q37" i="4"/>
  <c r="J37" i="4" s="1"/>
  <c r="Q41" i="4"/>
  <c r="J41" i="4" s="1"/>
  <c r="Q43" i="4"/>
  <c r="J43" i="4" s="1"/>
  <c r="Q45" i="4"/>
  <c r="J45" i="4" s="1"/>
  <c r="Q47" i="4"/>
  <c r="J47" i="4" s="1"/>
  <c r="Q49" i="4"/>
  <c r="J49" i="4" s="1"/>
  <c r="J53" i="4" l="1"/>
  <c r="G53" i="6" l="1"/>
  <c r="H53" i="6" l="1"/>
  <c r="I53" i="6"/>
  <c r="J53" i="6"/>
  <c r="K56" i="6" l="1"/>
  <c r="K55" i="6"/>
  <c r="K54" i="6"/>
  <c r="I54" i="4"/>
  <c r="J54" i="4"/>
  <c r="H54" i="4"/>
  <c r="K56" i="4" l="1"/>
  <c r="K57" i="4"/>
  <c r="K55" i="4"/>
</calcChain>
</file>

<file path=xl/sharedStrings.xml><?xml version="1.0" encoding="utf-8"?>
<sst xmlns="http://schemas.openxmlformats.org/spreadsheetml/2006/main" count="454" uniqueCount="138">
  <si>
    <t>Model</t>
  </si>
  <si>
    <t>Description</t>
  </si>
  <si>
    <t>QTY</t>
  </si>
  <si>
    <t>25% @ 20℃</t>
  </si>
  <si>
    <t>50% @ 25℃</t>
  </si>
  <si>
    <t>75% @ 30℃</t>
  </si>
  <si>
    <t>100% @ 35℃</t>
  </si>
  <si>
    <t>Nom PI</t>
  </si>
  <si>
    <t>8HP Heat Recovery System</t>
  </si>
  <si>
    <t>10HP Heat Recovery System</t>
  </si>
  <si>
    <t>12HP Heat Recovery System</t>
  </si>
  <si>
    <t>14HP Heat Recovery System</t>
  </si>
  <si>
    <t>16HP Heat Recovery System</t>
  </si>
  <si>
    <t>18HP Heat Recovery System</t>
  </si>
  <si>
    <t>20HP Heat Recovery System</t>
  </si>
  <si>
    <t>22HP Heat Recovery System</t>
  </si>
  <si>
    <t>24HP Heat Recovery System</t>
  </si>
  <si>
    <t>26HP Heat Recovery System</t>
  </si>
  <si>
    <t>28HP Heat Recovery System</t>
  </si>
  <si>
    <t>30HP Heat Recovery System</t>
  </si>
  <si>
    <t>32HP Heat Recovery System</t>
  </si>
  <si>
    <t>34HP Heat Recovery System</t>
  </si>
  <si>
    <t>36HP Heat Recovery System</t>
  </si>
  <si>
    <t>38HP Heat Recovery System</t>
  </si>
  <si>
    <t>40HP Heat Recovery System</t>
  </si>
  <si>
    <t>42HP Heat Recovery System</t>
  </si>
  <si>
    <t>44HP Heat Recovery System</t>
  </si>
  <si>
    <t>46HP Heat Recovery System</t>
  </si>
  <si>
    <t>48HP Heat Recovery System</t>
  </si>
  <si>
    <t>Total Project (VRF) Cooling Output</t>
  </si>
  <si>
    <t>Overall Energy Efficiency Ratio</t>
  </si>
  <si>
    <t>SEER</t>
  </si>
  <si>
    <t>Load Profile - Unknown</t>
  </si>
  <si>
    <t>Load Profile - General Office Type Accommodation</t>
  </si>
  <si>
    <t>Load Profile - User Defined</t>
  </si>
  <si>
    <t>FUJITSU VR-II VRF SYSTEM</t>
  </si>
  <si>
    <t>SCOP</t>
  </si>
  <si>
    <t>100% @ -5℃</t>
  </si>
  <si>
    <t>75% @ 1℃</t>
  </si>
  <si>
    <t>50% @ 7℃</t>
  </si>
  <si>
    <t>25% @ 15℃</t>
  </si>
  <si>
    <t>Overall COP</t>
  </si>
  <si>
    <t>Total Compressor &amp; Outdoor Fan Power Consumption</t>
  </si>
  <si>
    <t>Cooling</t>
  </si>
  <si>
    <t>Heating</t>
  </si>
  <si>
    <t>Nom Htg kW</t>
  </si>
  <si>
    <t>Nom Clg kW</t>
  </si>
  <si>
    <t>SEER DATA</t>
  </si>
  <si>
    <t>Space Saving Combinations</t>
  </si>
  <si>
    <t>3-pipe VR-II Heat Recovery Space Saving Combinations</t>
  </si>
  <si>
    <t>SCOP DATA</t>
  </si>
  <si>
    <t xml:space="preserve">Energy Efficiency Combinations </t>
  </si>
  <si>
    <t>AJY72GALH</t>
  </si>
  <si>
    <t>AJY90GALH</t>
  </si>
  <si>
    <t>AJY108GALH</t>
  </si>
  <si>
    <t>AJY126GALH</t>
  </si>
  <si>
    <t>AJY144GALHH               2 module</t>
  </si>
  <si>
    <t>AJY144GALH                  1 module</t>
  </si>
  <si>
    <t>AJY198GALHH                       2 module</t>
  </si>
  <si>
    <t>AJY216GALHH               3 module</t>
  </si>
  <si>
    <t>AJY234GALHH                3 module</t>
  </si>
  <si>
    <t>AJY252GALHH                3 module</t>
  </si>
  <si>
    <t>AJY270GALHH                3 module</t>
  </si>
  <si>
    <t>AJY288GALHH                3 module</t>
  </si>
  <si>
    <t>AJY306GALHH                3 module</t>
  </si>
  <si>
    <t>AJY324GALHH                3 module</t>
  </si>
  <si>
    <t>AJY342GALHH                3 module</t>
  </si>
  <si>
    <t>AJY360GALHH                3 module</t>
  </si>
  <si>
    <t>AJY378GALHH                3 module</t>
  </si>
  <si>
    <t>AJY396GALHH                3 module</t>
  </si>
  <si>
    <t>AJY72GALH                    1 module</t>
  </si>
  <si>
    <t>AJY90GALH                    1 module</t>
  </si>
  <si>
    <t>AJY108GALH                     1 module</t>
  </si>
  <si>
    <t>AJY126GALH                     1 module</t>
  </si>
  <si>
    <t>AJY144GALH                     1 module</t>
  </si>
  <si>
    <t>AJY162GALH                     2 module</t>
  </si>
  <si>
    <t>AJY180GALH                      2 module</t>
  </si>
  <si>
    <t>AJY198GALH                      2 module</t>
  </si>
  <si>
    <t>AJY216GALH                      2 module</t>
  </si>
  <si>
    <t>AJY234GALHH                      2 module</t>
  </si>
  <si>
    <t>AJY252GALH                      2 module</t>
  </si>
  <si>
    <t>AJY270GALH                      2 module</t>
  </si>
  <si>
    <t>AJY288GALH                      2 module</t>
  </si>
  <si>
    <t>AJY306GALH                      3 module</t>
  </si>
  <si>
    <t>AJY324GALH                       3 module</t>
  </si>
  <si>
    <t>AJY342GALH                       3 module</t>
  </si>
  <si>
    <t>AJY360GALH                       3 module</t>
  </si>
  <si>
    <t>AJY378GALH                       3 module</t>
  </si>
  <si>
    <t>AJY396GALH                       3 module</t>
  </si>
  <si>
    <t>AJY414GALH                       3 module</t>
  </si>
  <si>
    <t>AJY432GALH                       3 module</t>
  </si>
  <si>
    <t>AJY234GALH                      2 module</t>
  </si>
  <si>
    <t>FUJITSU VR-II VRF SYSTEMS</t>
  </si>
  <si>
    <t>90 + 72</t>
  </si>
  <si>
    <t>90 + 90</t>
  </si>
  <si>
    <t>108 + 90</t>
  </si>
  <si>
    <t>108 + 108</t>
  </si>
  <si>
    <t>144 + 90</t>
  </si>
  <si>
    <t>144 + 108</t>
  </si>
  <si>
    <t>144 + 126</t>
  </si>
  <si>
    <t>144 + 144</t>
  </si>
  <si>
    <t>108 + 108 + 90</t>
  </si>
  <si>
    <t>108 + 108 + 108</t>
  </si>
  <si>
    <t>144 + 108 + 90</t>
  </si>
  <si>
    <t>144 + 108 + 108</t>
  </si>
  <si>
    <t>144 + 144 + 90</t>
  </si>
  <si>
    <t>144 + 144 + 108</t>
  </si>
  <si>
    <t>144 + 144 + 126</t>
  </si>
  <si>
    <t>144 + 144 + 144</t>
  </si>
  <si>
    <t>O/D  Model Combinations</t>
  </si>
  <si>
    <t>O/D Model Combinations</t>
  </si>
  <si>
    <t>72 + 72</t>
  </si>
  <si>
    <t>126 + 72</t>
  </si>
  <si>
    <t>72 + 72 + 72</t>
  </si>
  <si>
    <t>90 + 72 + 72</t>
  </si>
  <si>
    <t>90 + 90 + 90</t>
  </si>
  <si>
    <t>90 + 90 + 72</t>
  </si>
  <si>
    <t>126 + 90 + 72</t>
  </si>
  <si>
    <t>126 + 90 + 90</t>
  </si>
  <si>
    <t>126 + 126 + 72</t>
  </si>
  <si>
    <t>126 + 126 + 90</t>
  </si>
  <si>
    <t>144 + 126 + 90</t>
  </si>
  <si>
    <t>126 + 126 + 126</t>
  </si>
  <si>
    <t>144 + 126 + 126</t>
  </si>
  <si>
    <t>*SEER</t>
  </si>
  <si>
    <t>* SEER values based on a General Office Type Accomodation load profile as detailed in section 9 of the Non-Domestic Heating, Cooling and Ventilation Compliance Guide</t>
  </si>
  <si>
    <t>COP</t>
  </si>
  <si>
    <t>EER</t>
  </si>
  <si>
    <t>Nom Cooling kW</t>
  </si>
  <si>
    <r>
      <t>Description (</t>
    </r>
    <r>
      <rPr>
        <b/>
        <u/>
        <sz val="10"/>
        <color indexed="8"/>
        <rFont val="Arial"/>
        <family val="2"/>
      </rPr>
      <t>Space Saving Combinations</t>
    </r>
    <r>
      <rPr>
        <b/>
        <sz val="10"/>
        <color indexed="8"/>
        <rFont val="Arial"/>
        <family val="2"/>
      </rPr>
      <t>)</t>
    </r>
  </si>
  <si>
    <r>
      <t>Description (</t>
    </r>
    <r>
      <rPr>
        <b/>
        <u/>
        <sz val="10"/>
        <color indexed="8"/>
        <rFont val="Arial"/>
        <family val="2"/>
      </rPr>
      <t>Energy Efficiency Combinations</t>
    </r>
    <r>
      <rPr>
        <b/>
        <sz val="10"/>
        <color indexed="8"/>
        <rFont val="Arial"/>
        <family val="2"/>
      </rPr>
      <t>)</t>
    </r>
  </si>
  <si>
    <t>AJYA72GALH                    1 module</t>
  </si>
  <si>
    <t>AJYA90GALH                    1 module</t>
  </si>
  <si>
    <t>3-pipe VR-II Heat Recovery Energy Efficiency Combinations</t>
  </si>
  <si>
    <t>Input Data</t>
  </si>
  <si>
    <t>Nom HTG kW</t>
  </si>
  <si>
    <t>Enter Quantities for individual or cumulative results</t>
  </si>
  <si>
    <r>
      <t xml:space="preserve">Summary Sheet EER, COP, SEER &amp; SCOP values for FUJITSU </t>
    </r>
    <r>
      <rPr>
        <b/>
        <u/>
        <sz val="20"/>
        <color theme="1"/>
        <rFont val="Arial"/>
        <family val="2"/>
      </rPr>
      <t xml:space="preserve">VR-II Heat Recovery Systems </t>
    </r>
    <r>
      <rPr>
        <b/>
        <u/>
        <sz val="11"/>
        <color theme="1"/>
        <rFont val="Arial"/>
        <family val="2"/>
      </rPr>
      <t>May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</si>
</sst>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8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theme="1"/>
      <name val="Arial"/>
      <family val="2"/>
    </font>
    <font>
      <sz val="6"/>
      <name val="Calibri"/>
      <family val="3"/>
      <charset val="128"/>
      <scheme val="minor"/>
    </font>
    <font>
      <sz val="11"/>
      <color theme="1"/>
      <name val="Arial"/>
      <family val="2"/>
    </font>
    <font>
      <b/>
      <sz val="24"/>
      <color rgb="FFFF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9">
    <xf numFmtId="0" fontId="0" fillId="0" borderId="0" xfId="0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1" fillId="6" borderId="21" xfId="0" applyFont="1" applyFill="1" applyBorder="1" applyAlignment="1" applyProtection="1">
      <alignment horizontal="center"/>
      <protection hidden="1"/>
    </xf>
    <xf numFmtId="0" fontId="11" fillId="6" borderId="26" xfId="0" applyFont="1" applyFill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vertical="center" textRotation="90"/>
      <protection hidden="1"/>
    </xf>
    <xf numFmtId="0" fontId="11" fillId="4" borderId="27" xfId="0" applyFont="1" applyFill="1" applyBorder="1" applyAlignment="1" applyProtection="1">
      <alignment horizontal="center" vertical="center" wrapText="1"/>
      <protection hidden="1"/>
    </xf>
    <xf numFmtId="2" fontId="9" fillId="4" borderId="63" xfId="0" applyNumberFormat="1" applyFont="1" applyFill="1" applyBorder="1" applyAlignment="1" applyProtection="1">
      <alignment horizontal="center"/>
      <protection hidden="1"/>
    </xf>
    <xf numFmtId="2" fontId="9" fillId="4" borderId="64" xfId="0" applyNumberFormat="1" applyFont="1" applyFill="1" applyBorder="1" applyAlignment="1" applyProtection="1">
      <alignment horizontal="center"/>
      <protection hidden="1"/>
    </xf>
    <xf numFmtId="2" fontId="9" fillId="4" borderId="65" xfId="0" applyNumberFormat="1" applyFont="1" applyFill="1" applyBorder="1" applyAlignment="1" applyProtection="1">
      <alignment horizontal="center"/>
      <protection hidden="1"/>
    </xf>
    <xf numFmtId="2" fontId="9" fillId="4" borderId="6" xfId="0" applyNumberFormat="1" applyFont="1" applyFill="1" applyBorder="1" applyAlignment="1" applyProtection="1">
      <alignment horizontal="center"/>
      <protection hidden="1"/>
    </xf>
    <xf numFmtId="2" fontId="9" fillId="8" borderId="12" xfId="0" applyNumberFormat="1" applyFont="1" applyFill="1" applyBorder="1" applyAlignment="1" applyProtection="1">
      <alignment horizontal="center"/>
      <protection hidden="1"/>
    </xf>
    <xf numFmtId="2" fontId="9" fillId="8" borderId="6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vertical="center" textRotation="90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2" fontId="9" fillId="4" borderId="51" xfId="0" applyNumberFormat="1" applyFont="1" applyFill="1" applyBorder="1" applyAlignment="1" applyProtection="1">
      <alignment horizontal="center"/>
      <protection hidden="1"/>
    </xf>
    <xf numFmtId="2" fontId="9" fillId="4" borderId="13" xfId="0" applyNumberFormat="1" applyFont="1" applyFill="1" applyBorder="1" applyAlignment="1" applyProtection="1">
      <alignment horizontal="center"/>
      <protection hidden="1"/>
    </xf>
    <xf numFmtId="2" fontId="9" fillId="4" borderId="14" xfId="0" applyNumberFormat="1" applyFont="1" applyFill="1" applyBorder="1" applyAlignment="1" applyProtection="1">
      <alignment horizontal="center"/>
      <protection hidden="1"/>
    </xf>
    <xf numFmtId="2" fontId="9" fillId="4" borderId="10" xfId="0" applyNumberFormat="1" applyFont="1" applyFill="1" applyBorder="1" applyAlignment="1" applyProtection="1">
      <alignment horizontal="center"/>
      <protection hidden="1"/>
    </xf>
    <xf numFmtId="2" fontId="9" fillId="8" borderId="8" xfId="0" applyNumberFormat="1" applyFont="1" applyFill="1" applyBorder="1" applyAlignment="1" applyProtection="1">
      <alignment horizontal="center"/>
      <protection hidden="1"/>
    </xf>
    <xf numFmtId="2" fontId="9" fillId="8" borderId="9" xfId="0" applyNumberFormat="1" applyFont="1" applyFill="1" applyBorder="1" applyAlignment="1" applyProtection="1">
      <alignment horizontal="center"/>
      <protection hidden="1"/>
    </xf>
    <xf numFmtId="0" fontId="9" fillId="8" borderId="10" xfId="0" applyFont="1" applyFill="1" applyBorder="1" applyAlignment="1" applyProtection="1">
      <alignment horizontal="center"/>
      <protection hidden="1"/>
    </xf>
    <xf numFmtId="2" fontId="9" fillId="8" borderId="11" xfId="0" applyNumberFormat="1" applyFont="1" applyFill="1" applyBorder="1" applyAlignment="1" applyProtection="1">
      <alignment horizontal="center"/>
      <protection hidden="1"/>
    </xf>
    <xf numFmtId="2" fontId="9" fillId="3" borderId="66" xfId="0" applyNumberFormat="1" applyFont="1" applyFill="1" applyBorder="1" applyAlignment="1" applyProtection="1">
      <alignment horizontal="center"/>
      <protection hidden="1"/>
    </xf>
    <xf numFmtId="2" fontId="9" fillId="3" borderId="63" xfId="0" applyNumberFormat="1" applyFont="1" applyFill="1" applyBorder="1" applyAlignment="1" applyProtection="1">
      <alignment horizontal="center"/>
      <protection hidden="1"/>
    </xf>
    <xf numFmtId="2" fontId="9" fillId="3" borderId="64" xfId="0" applyNumberFormat="1" applyFont="1" applyFill="1" applyBorder="1" applyAlignment="1" applyProtection="1">
      <alignment horizontal="center"/>
      <protection hidden="1"/>
    </xf>
    <xf numFmtId="2" fontId="9" fillId="3" borderId="65" xfId="0" applyNumberFormat="1" applyFont="1" applyFill="1" applyBorder="1" applyAlignment="1" applyProtection="1">
      <alignment horizontal="center"/>
      <protection hidden="1"/>
    </xf>
    <xf numFmtId="2" fontId="9" fillId="3" borderId="6" xfId="0" applyNumberFormat="1" applyFont="1" applyFill="1" applyBorder="1" applyAlignment="1" applyProtection="1">
      <alignment horizontal="center"/>
      <protection hidden="1"/>
    </xf>
    <xf numFmtId="2" fontId="9" fillId="3" borderId="11" xfId="0" applyNumberFormat="1" applyFont="1" applyFill="1" applyBorder="1" applyAlignment="1" applyProtection="1">
      <alignment horizontal="center"/>
      <protection hidden="1"/>
    </xf>
    <xf numFmtId="2" fontId="9" fillId="3" borderId="12" xfId="0" applyNumberFormat="1" applyFont="1" applyFill="1" applyBorder="1" applyAlignment="1" applyProtection="1">
      <alignment horizontal="center"/>
      <protection hidden="1"/>
    </xf>
    <xf numFmtId="2" fontId="9" fillId="3" borderId="58" xfId="0" applyNumberFormat="1" applyFont="1" applyFill="1" applyBorder="1" applyAlignment="1" applyProtection="1">
      <alignment horizontal="center"/>
      <protection hidden="1"/>
    </xf>
    <xf numFmtId="2" fontId="9" fillId="3" borderId="51" xfId="0" applyNumberFormat="1" applyFont="1" applyFill="1" applyBorder="1" applyAlignment="1" applyProtection="1">
      <alignment horizontal="center"/>
      <protection hidden="1"/>
    </xf>
    <xf numFmtId="2" fontId="9" fillId="3" borderId="13" xfId="0" applyNumberFormat="1" applyFont="1" applyFill="1" applyBorder="1" applyAlignment="1" applyProtection="1">
      <alignment horizontal="center"/>
      <protection hidden="1"/>
    </xf>
    <xf numFmtId="2" fontId="9" fillId="3" borderId="14" xfId="0" applyNumberFormat="1" applyFont="1" applyFill="1" applyBorder="1" applyAlignment="1" applyProtection="1">
      <alignment horizontal="center"/>
      <protection hidden="1"/>
    </xf>
    <xf numFmtId="2" fontId="9" fillId="3" borderId="10" xfId="0" applyNumberFormat="1" applyFont="1" applyFill="1" applyBorder="1" applyAlignment="1" applyProtection="1">
      <alignment horizontal="center"/>
      <protection hidden="1"/>
    </xf>
    <xf numFmtId="2" fontId="9" fillId="3" borderId="8" xfId="0" applyNumberFormat="1" applyFont="1" applyFill="1" applyBorder="1" applyAlignment="1" applyProtection="1">
      <alignment horizontal="center"/>
      <protection hidden="1"/>
    </xf>
    <xf numFmtId="2" fontId="9" fillId="3" borderId="9" xfId="0" applyNumberFormat="1" applyFont="1" applyFill="1" applyBorder="1" applyAlignment="1" applyProtection="1">
      <alignment horizontal="center"/>
      <protection hidden="1"/>
    </xf>
    <xf numFmtId="2" fontId="9" fillId="4" borderId="66" xfId="0" applyNumberFormat="1" applyFont="1" applyFill="1" applyBorder="1" applyAlignment="1" applyProtection="1">
      <alignment horizontal="center"/>
      <protection hidden="1"/>
    </xf>
    <xf numFmtId="2" fontId="9" fillId="4" borderId="58" xfId="0" applyNumberFormat="1" applyFont="1" applyFill="1" applyBorder="1" applyAlignment="1" applyProtection="1">
      <alignment horizontal="center"/>
      <protection hidden="1"/>
    </xf>
    <xf numFmtId="43" fontId="9" fillId="4" borderId="1" xfId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3" borderId="0" xfId="0" applyFont="1" applyFill="1"/>
    <xf numFmtId="43" fontId="9" fillId="4" borderId="3" xfId="1" applyFont="1" applyFill="1" applyBorder="1" applyAlignment="1" applyProtection="1">
      <alignment horizontal="center"/>
      <protection hidden="1"/>
    </xf>
    <xf numFmtId="0" fontId="11" fillId="0" borderId="38" xfId="0" applyFont="1" applyBorder="1" applyAlignment="1" applyProtection="1">
      <protection hidden="1"/>
    </xf>
    <xf numFmtId="2" fontId="9" fillId="0" borderId="20" xfId="0" applyNumberFormat="1" applyFont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2" fontId="9" fillId="0" borderId="19" xfId="0" applyNumberFormat="1" applyFont="1" applyBorder="1" applyAlignment="1" applyProtection="1">
      <alignment horizontal="center"/>
      <protection hidden="1"/>
    </xf>
    <xf numFmtId="0" fontId="11" fillId="2" borderId="21" xfId="0" applyFont="1" applyFill="1" applyBorder="1" applyAlignment="1" applyProtection="1">
      <alignment horizontal="center"/>
      <protection hidden="1"/>
    </xf>
    <xf numFmtId="9" fontId="9" fillId="0" borderId="24" xfId="0" applyNumberFormat="1" applyFont="1" applyBorder="1" applyAlignment="1" applyProtection="1">
      <alignment horizontal="center"/>
      <protection hidden="1"/>
    </xf>
    <xf numFmtId="9" fontId="9" fillId="0" borderId="22" xfId="0" applyNumberFormat="1" applyFont="1" applyBorder="1" applyAlignment="1" applyProtection="1">
      <alignment horizontal="center"/>
      <protection hidden="1"/>
    </xf>
    <xf numFmtId="9" fontId="9" fillId="0" borderId="23" xfId="0" applyNumberFormat="1" applyFont="1" applyBorder="1" applyAlignment="1" applyProtection="1">
      <alignment horizontal="center"/>
      <protection hidden="1"/>
    </xf>
    <xf numFmtId="2" fontId="11" fillId="2" borderId="25" xfId="0" applyNumberFormat="1" applyFont="1" applyFill="1" applyBorder="1" applyAlignment="1" applyProtection="1">
      <alignment horizontal="center"/>
      <protection hidden="1"/>
    </xf>
    <xf numFmtId="9" fontId="9" fillId="0" borderId="16" xfId="0" applyNumberFormat="1" applyFont="1" applyBorder="1" applyAlignment="1" applyProtection="1">
      <alignment horizontal="center"/>
      <protection hidden="1"/>
    </xf>
    <xf numFmtId="9" fontId="9" fillId="0" borderId="2" xfId="0" applyNumberFormat="1" applyFont="1" applyBorder="1" applyAlignment="1" applyProtection="1">
      <alignment horizontal="center"/>
      <protection hidden="1"/>
    </xf>
    <xf numFmtId="9" fontId="9" fillId="0" borderId="3" xfId="0" applyNumberFormat="1" applyFont="1" applyBorder="1" applyAlignment="1" applyProtection="1">
      <alignment horizontal="center"/>
      <protection hidden="1"/>
    </xf>
    <xf numFmtId="2" fontId="11" fillId="2" borderId="26" xfId="0" applyNumberFormat="1" applyFont="1" applyFill="1" applyBorder="1" applyAlignment="1" applyProtection="1">
      <alignment horizontal="center"/>
      <protection hidden="1"/>
    </xf>
    <xf numFmtId="0" fontId="11" fillId="6" borderId="38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2" fontId="9" fillId="0" borderId="67" xfId="0" applyNumberFormat="1" applyFont="1" applyFill="1" applyBorder="1" applyAlignment="1" applyProtection="1">
      <alignment horizontal="right"/>
      <protection hidden="1"/>
    </xf>
    <xf numFmtId="2" fontId="9" fillId="0" borderId="68" xfId="0" applyNumberFormat="1" applyFont="1" applyFill="1" applyBorder="1" applyAlignment="1" applyProtection="1">
      <alignment horizontal="right"/>
      <protection hidden="1"/>
    </xf>
    <xf numFmtId="2" fontId="9" fillId="0" borderId="75" xfId="0" applyNumberFormat="1" applyFont="1" applyFill="1" applyBorder="1" applyAlignment="1" applyProtection="1">
      <alignment horizontal="right"/>
      <protection hidden="1"/>
    </xf>
    <xf numFmtId="2" fontId="9" fillId="3" borderId="73" xfId="0" applyNumberFormat="1" applyFont="1" applyFill="1" applyBorder="1" applyAlignment="1" applyProtection="1">
      <alignment horizontal="center"/>
      <protection hidden="1"/>
    </xf>
    <xf numFmtId="2" fontId="9" fillId="3" borderId="74" xfId="0" applyNumberFormat="1" applyFont="1" applyFill="1" applyBorder="1" applyAlignment="1" applyProtection="1">
      <alignment horizontal="center"/>
      <protection hidden="1"/>
    </xf>
    <xf numFmtId="2" fontId="9" fillId="3" borderId="50" xfId="0" applyNumberFormat="1" applyFont="1" applyFill="1" applyBorder="1" applyAlignment="1" applyProtection="1">
      <alignment horizontal="center"/>
      <protection hidden="1"/>
    </xf>
    <xf numFmtId="2" fontId="9" fillId="0" borderId="58" xfId="0" applyNumberFormat="1" applyFont="1" applyFill="1" applyBorder="1" applyAlignment="1" applyProtection="1">
      <alignment horizontal="right"/>
      <protection hidden="1"/>
    </xf>
    <xf numFmtId="164" fontId="9" fillId="4" borderId="21" xfId="0" applyNumberFormat="1" applyFont="1" applyFill="1" applyBorder="1" applyAlignment="1" applyProtection="1">
      <alignment horizontal="center"/>
      <protection hidden="1"/>
    </xf>
    <xf numFmtId="164" fontId="9" fillId="4" borderId="1" xfId="0" applyNumberFormat="1" applyFont="1" applyFill="1" applyBorder="1" applyAlignment="1" applyProtection="1">
      <alignment horizontal="center"/>
      <protection hidden="1"/>
    </xf>
    <xf numFmtId="2" fontId="9" fillId="4" borderId="26" xfId="0" applyNumberFormat="1" applyFont="1" applyFill="1" applyBorder="1" applyAlignment="1" applyProtection="1">
      <alignment horizontal="center"/>
      <protection hidden="1"/>
    </xf>
    <xf numFmtId="2" fontId="9" fillId="4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1" fillId="7" borderId="1" xfId="0" applyFont="1" applyFill="1" applyBorder="1" applyAlignment="1" applyProtection="1">
      <alignment horizontal="center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9" fillId="0" borderId="53" xfId="0" applyFont="1" applyBorder="1" applyAlignment="1" applyProtection="1">
      <alignment horizontal="center"/>
      <protection hidden="1"/>
    </xf>
    <xf numFmtId="0" fontId="11" fillId="0" borderId="54" xfId="0" applyFont="1" applyBorder="1" applyAlignment="1" applyProtection="1">
      <alignment horizontal="center" vertical="center" wrapText="1"/>
      <protection hidden="1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/>
      <protection hidden="1"/>
    </xf>
    <xf numFmtId="2" fontId="11" fillId="0" borderId="54" xfId="0" applyNumberFormat="1" applyFont="1" applyFill="1" applyBorder="1" applyAlignment="1" applyProtection="1">
      <alignment horizontal="center" vertical="center"/>
    </xf>
    <xf numFmtId="2" fontId="11" fillId="0" borderId="53" xfId="0" applyNumberFormat="1" applyFont="1" applyFill="1" applyBorder="1" applyAlignment="1" applyProtection="1">
      <alignment horizontal="center" vertical="center"/>
    </xf>
    <xf numFmtId="0" fontId="11" fillId="4" borderId="74" xfId="0" applyFont="1" applyFill="1" applyBorder="1" applyAlignment="1" applyProtection="1">
      <alignment horizontal="center" vertical="center"/>
      <protection hidden="1"/>
    </xf>
    <xf numFmtId="43" fontId="9" fillId="4" borderId="6" xfId="1" applyFont="1" applyFill="1" applyBorder="1" applyAlignment="1" applyProtection="1">
      <alignment horizontal="center"/>
      <protection hidden="1"/>
    </xf>
    <xf numFmtId="2" fontId="9" fillId="4" borderId="11" xfId="0" applyNumberFormat="1" applyFont="1" applyFill="1" applyBorder="1" applyAlignment="1" applyProtection="1">
      <alignment horizontal="center"/>
      <protection hidden="1"/>
    </xf>
    <xf numFmtId="2" fontId="9" fillId="4" borderId="12" xfId="0" applyNumberFormat="1" applyFont="1" applyFill="1" applyBorder="1" applyAlignment="1" applyProtection="1">
      <alignment horizontal="center"/>
      <protection hidden="1"/>
    </xf>
    <xf numFmtId="2" fontId="9" fillId="3" borderId="4" xfId="0" applyNumberFormat="1" applyFont="1" applyFill="1" applyBorder="1" applyAlignment="1" applyProtection="1">
      <alignment horizontal="center"/>
      <protection hidden="1"/>
    </xf>
    <xf numFmtId="2" fontId="9" fillId="3" borderId="5" xfId="0" applyNumberFormat="1" applyFont="1" applyFill="1" applyBorder="1" applyAlignment="1" applyProtection="1">
      <alignment horizontal="center"/>
      <protection hidden="1"/>
    </xf>
    <xf numFmtId="2" fontId="9" fillId="3" borderId="7" xfId="0" applyNumberFormat="1" applyFont="1" applyFill="1" applyBorder="1" applyAlignment="1" applyProtection="1">
      <alignment horizontal="center"/>
      <protection hidden="1"/>
    </xf>
    <xf numFmtId="0" fontId="11" fillId="4" borderId="20" xfId="0" applyFont="1" applyFill="1" applyBorder="1" applyAlignment="1" applyProtection="1">
      <alignment horizontal="center" vertical="center"/>
      <protection hidden="1"/>
    </xf>
    <xf numFmtId="43" fontId="9" fillId="4" borderId="10" xfId="1" applyFont="1" applyFill="1" applyBorder="1" applyAlignment="1" applyProtection="1">
      <alignment horizontal="center"/>
      <protection hidden="1"/>
    </xf>
    <xf numFmtId="2" fontId="9" fillId="4" borderId="8" xfId="0" applyNumberFormat="1" applyFont="1" applyFill="1" applyBorder="1" applyAlignment="1" applyProtection="1">
      <alignment horizontal="center"/>
      <protection hidden="1"/>
    </xf>
    <xf numFmtId="2" fontId="9" fillId="4" borderId="9" xfId="0" applyNumberFormat="1" applyFont="1" applyFill="1" applyBorder="1" applyAlignment="1" applyProtection="1">
      <alignment horizontal="center"/>
      <protection hidden="1"/>
    </xf>
    <xf numFmtId="2" fontId="9" fillId="9" borderId="9" xfId="0" applyNumberFormat="1" applyFont="1" applyFill="1" applyBorder="1" applyAlignment="1" applyProtection="1">
      <alignment horizontal="center"/>
      <protection hidden="1"/>
    </xf>
    <xf numFmtId="0" fontId="11" fillId="4" borderId="77" xfId="0" applyFont="1" applyFill="1" applyBorder="1" applyAlignment="1" applyProtection="1">
      <alignment horizontal="center" vertical="center"/>
      <protection hidden="1"/>
    </xf>
    <xf numFmtId="2" fontId="9" fillId="9" borderId="8" xfId="0" applyNumberFormat="1" applyFont="1" applyFill="1" applyBorder="1" applyAlignment="1" applyProtection="1">
      <alignment horizontal="center"/>
      <protection hidden="1"/>
    </xf>
    <xf numFmtId="0" fontId="11" fillId="4" borderId="77" xfId="0" applyFont="1" applyFill="1" applyBorder="1" applyAlignment="1" applyProtection="1">
      <alignment horizontal="center" vertical="center" wrapText="1"/>
      <protection hidden="1"/>
    </xf>
    <xf numFmtId="0" fontId="11" fillId="4" borderId="74" xfId="0" applyFont="1" applyFill="1" applyBorder="1" applyAlignment="1" applyProtection="1">
      <alignment horizontal="center" vertical="center" wrapText="1"/>
      <protection hidden="1"/>
    </xf>
    <xf numFmtId="2" fontId="9" fillId="4" borderId="69" xfId="0" applyNumberFormat="1" applyFont="1" applyFill="1" applyBorder="1" applyAlignment="1" applyProtection="1">
      <alignment horizontal="center"/>
      <protection hidden="1"/>
    </xf>
    <xf numFmtId="2" fontId="9" fillId="4" borderId="70" xfId="0" applyNumberFormat="1" applyFont="1" applyFill="1" applyBorder="1" applyAlignment="1" applyProtection="1">
      <alignment horizontal="center"/>
      <protection hidden="1"/>
    </xf>
    <xf numFmtId="2" fontId="9" fillId="4" borderId="57" xfId="0" applyNumberFormat="1" applyFont="1" applyFill="1" applyBorder="1" applyAlignment="1" applyProtection="1">
      <alignment horizontal="center"/>
      <protection hidden="1"/>
    </xf>
    <xf numFmtId="43" fontId="9" fillId="3" borderId="6" xfId="1" applyFont="1" applyFill="1" applyBorder="1" applyAlignment="1" applyProtection="1">
      <alignment horizontal="center"/>
      <protection hidden="1"/>
    </xf>
    <xf numFmtId="43" fontId="9" fillId="3" borderId="10" xfId="1" applyFont="1" applyFill="1" applyBorder="1" applyAlignment="1" applyProtection="1">
      <alignment horizontal="center"/>
      <protection hidden="1"/>
    </xf>
    <xf numFmtId="43" fontId="11" fillId="0" borderId="1" xfId="1" applyFont="1" applyBorder="1" applyAlignment="1" applyProtection="1">
      <alignment horizontal="right"/>
      <protection hidden="1"/>
    </xf>
    <xf numFmtId="164" fontId="9" fillId="0" borderId="1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43" fontId="11" fillId="0" borderId="3" xfId="1" applyFont="1" applyBorder="1" applyAlignment="1" applyProtection="1">
      <alignment horizontal="right"/>
      <protection hidden="1"/>
    </xf>
    <xf numFmtId="2" fontId="9" fillId="0" borderId="3" xfId="0" applyNumberFormat="1" applyFont="1" applyBorder="1" applyAlignment="1" applyProtection="1">
      <alignment horizontal="center"/>
      <protection hidden="1"/>
    </xf>
    <xf numFmtId="0" fontId="11" fillId="7" borderId="38" xfId="0" applyFont="1" applyFill="1" applyBorder="1" applyAlignment="1" applyProtection="1">
      <alignment horizontal="center"/>
      <protection hidden="1"/>
    </xf>
    <xf numFmtId="0" fontId="11" fillId="7" borderId="32" xfId="0" applyFont="1" applyFill="1" applyBorder="1" applyAlignment="1" applyProtection="1">
      <alignment horizontal="center"/>
      <protection hidden="1"/>
    </xf>
    <xf numFmtId="43" fontId="9" fillId="3" borderId="7" xfId="1" applyFont="1" applyFill="1" applyBorder="1" applyAlignment="1" applyProtection="1">
      <alignment horizontal="center"/>
      <protection hidden="1"/>
    </xf>
    <xf numFmtId="43" fontId="9" fillId="0" borderId="1" xfId="1" applyFont="1" applyBorder="1" applyAlignment="1" applyProtection="1">
      <alignment horizontal="center"/>
      <protection hidden="1"/>
    </xf>
    <xf numFmtId="43" fontId="9" fillId="0" borderId="3" xfId="1" applyFont="1" applyBorder="1" applyAlignment="1" applyProtection="1">
      <alignment horizontal="center"/>
      <protection hidden="1"/>
    </xf>
    <xf numFmtId="2" fontId="9" fillId="0" borderId="0" xfId="0" applyNumberFormat="1" applyFont="1"/>
    <xf numFmtId="0" fontId="14" fillId="0" borderId="0" xfId="0" applyFont="1" applyBorder="1" applyAlignment="1"/>
    <xf numFmtId="0" fontId="12" fillId="7" borderId="1" xfId="0" applyFont="1" applyFill="1" applyBorder="1" applyAlignment="1" applyProtection="1">
      <alignment horizontal="center"/>
      <protection hidden="1"/>
    </xf>
    <xf numFmtId="0" fontId="12" fillId="7" borderId="3" xfId="0" applyFont="1" applyFill="1" applyBorder="1" applyAlignment="1" applyProtection="1">
      <alignment horizontal="center"/>
      <protection hidden="1"/>
    </xf>
    <xf numFmtId="0" fontId="3" fillId="0" borderId="0" xfId="0" applyFont="1"/>
    <xf numFmtId="0" fontId="15" fillId="0" borderId="0" xfId="0" applyFont="1"/>
    <xf numFmtId="0" fontId="14" fillId="0" borderId="0" xfId="0" applyFont="1"/>
    <xf numFmtId="0" fontId="12" fillId="6" borderId="1" xfId="0" applyFont="1" applyFill="1" applyBorder="1" applyAlignment="1" applyProtection="1">
      <alignment horizontal="center"/>
      <protection hidden="1"/>
    </xf>
    <xf numFmtId="0" fontId="12" fillId="6" borderId="3" xfId="0" applyFont="1" applyFill="1" applyBorder="1" applyAlignment="1" applyProtection="1">
      <alignment horizontal="center"/>
      <protection hidden="1"/>
    </xf>
    <xf numFmtId="164" fontId="15" fillId="4" borderId="21" xfId="0" applyNumberFormat="1" applyFont="1" applyFill="1" applyBorder="1" applyAlignment="1" applyProtection="1">
      <alignment horizontal="center"/>
      <protection hidden="1"/>
    </xf>
    <xf numFmtId="164" fontId="15" fillId="4" borderId="1" xfId="0" applyNumberFormat="1" applyFont="1" applyFill="1" applyBorder="1" applyAlignment="1" applyProtection="1">
      <alignment horizontal="center"/>
      <protection hidden="1"/>
    </xf>
    <xf numFmtId="2" fontId="15" fillId="4" borderId="26" xfId="0" applyNumberFormat="1" applyFont="1" applyFill="1" applyBorder="1" applyAlignment="1" applyProtection="1">
      <alignment horizontal="center"/>
      <protection hidden="1"/>
    </xf>
    <xf numFmtId="2" fontId="15" fillId="4" borderId="3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165" fontId="7" fillId="0" borderId="27" xfId="1" applyNumberFormat="1" applyFont="1" applyBorder="1" applyAlignment="1" applyProtection="1">
      <alignment horizontal="center" vertical="center"/>
      <protection hidden="1"/>
    </xf>
    <xf numFmtId="165" fontId="7" fillId="0" borderId="29" xfId="1" applyNumberFormat="1" applyFont="1" applyBorder="1" applyAlignment="1" applyProtection="1">
      <alignment horizontal="center" vertical="center"/>
      <protection hidden="1"/>
    </xf>
    <xf numFmtId="165" fontId="7" fillId="0" borderId="27" xfId="0" applyNumberFormat="1" applyFont="1" applyBorder="1" applyAlignment="1" applyProtection="1">
      <alignment horizontal="center" vertical="center"/>
      <protection hidden="1"/>
    </xf>
    <xf numFmtId="165" fontId="7" fillId="0" borderId="29" xfId="0" applyNumberFormat="1" applyFont="1" applyBorder="1" applyAlignment="1" applyProtection="1">
      <alignment horizontal="center" vertical="center"/>
      <protection hidden="1"/>
    </xf>
    <xf numFmtId="0" fontId="5" fillId="5" borderId="27" xfId="0" applyFont="1" applyFill="1" applyBorder="1" applyAlignment="1" applyProtection="1">
      <alignment horizontal="center" vertical="center" wrapText="1"/>
      <protection hidden="1"/>
    </xf>
    <xf numFmtId="0" fontId="5" fillId="5" borderId="29" xfId="0" applyFont="1" applyFill="1" applyBorder="1" applyAlignment="1" applyProtection="1">
      <alignment horizontal="center" vertical="center" wrapText="1"/>
      <protection hidden="1"/>
    </xf>
    <xf numFmtId="0" fontId="5" fillId="6" borderId="27" xfId="0" applyFont="1" applyFill="1" applyBorder="1" applyAlignment="1" applyProtection="1">
      <alignment horizontal="center" vertical="center" wrapText="1"/>
      <protection hidden="1"/>
    </xf>
    <xf numFmtId="0" fontId="5" fillId="6" borderId="29" xfId="0" applyFont="1" applyFill="1" applyBorder="1" applyAlignment="1" applyProtection="1">
      <alignment horizontal="center" vertical="center" wrapText="1"/>
      <protection hidden="1"/>
    </xf>
    <xf numFmtId="165" fontId="7" fillId="4" borderId="27" xfId="1" applyNumberFormat="1" applyFont="1" applyFill="1" applyBorder="1" applyAlignment="1" applyProtection="1">
      <alignment horizontal="center" vertical="center"/>
      <protection hidden="1"/>
    </xf>
    <xf numFmtId="165" fontId="7" fillId="4" borderId="29" xfId="1" applyNumberFormat="1" applyFont="1" applyFill="1" applyBorder="1" applyAlignment="1" applyProtection="1">
      <alignment horizontal="center" vertical="center"/>
      <protection hidden="1"/>
    </xf>
    <xf numFmtId="165" fontId="7" fillId="4" borderId="27" xfId="0" applyNumberFormat="1" applyFont="1" applyFill="1" applyBorder="1" applyAlignment="1" applyProtection="1">
      <alignment horizontal="center" vertical="center"/>
      <protection hidden="1"/>
    </xf>
    <xf numFmtId="165" fontId="7" fillId="4" borderId="29" xfId="0" applyNumberFormat="1" applyFont="1" applyFill="1" applyBorder="1" applyAlignment="1" applyProtection="1">
      <alignment horizontal="center" vertical="center"/>
      <protection hidden="1"/>
    </xf>
    <xf numFmtId="2" fontId="7" fillId="4" borderId="27" xfId="0" applyNumberFormat="1" applyFont="1" applyFill="1" applyBorder="1" applyAlignment="1" applyProtection="1">
      <alignment horizontal="center" vertical="center"/>
      <protection hidden="1"/>
    </xf>
    <xf numFmtId="2" fontId="7" fillId="4" borderId="29" xfId="0" applyNumberFormat="1" applyFont="1" applyFill="1" applyBorder="1" applyAlignment="1" applyProtection="1">
      <alignment horizontal="center" vertical="center"/>
      <protection hidden="1"/>
    </xf>
    <xf numFmtId="2" fontId="7" fillId="4" borderId="27" xfId="1" applyNumberFormat="1" applyFont="1" applyFill="1" applyBorder="1" applyAlignment="1" applyProtection="1">
      <alignment horizontal="center" vertical="center"/>
      <protection hidden="1"/>
    </xf>
    <xf numFmtId="2" fontId="7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0" borderId="27" xfId="0" applyNumberFormat="1" applyFont="1" applyBorder="1" applyAlignment="1" applyProtection="1">
      <alignment horizontal="center" vertical="center"/>
      <protection hidden="1"/>
    </xf>
    <xf numFmtId="2" fontId="7" fillId="0" borderId="29" xfId="0" applyNumberFormat="1" applyFont="1" applyBorder="1" applyAlignment="1" applyProtection="1">
      <alignment horizontal="center" vertical="center"/>
      <protection hidden="1"/>
    </xf>
    <xf numFmtId="0" fontId="7" fillId="0" borderId="7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2" xfId="0" applyFont="1" applyBorder="1" applyAlignment="1">
      <alignment horizontal="left" wrapText="1"/>
    </xf>
    <xf numFmtId="0" fontId="5" fillId="4" borderId="27" xfId="0" applyFont="1" applyFill="1" applyBorder="1" applyAlignment="1" applyProtection="1">
      <alignment horizontal="center" vertical="center" wrapText="1"/>
      <protection hidden="1"/>
    </xf>
    <xf numFmtId="0" fontId="5" fillId="4" borderId="2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5" fillId="10" borderId="27" xfId="0" applyFont="1" applyFill="1" applyBorder="1" applyAlignment="1" applyProtection="1">
      <alignment horizontal="center" vertical="center" wrapText="1"/>
      <protection hidden="1"/>
    </xf>
    <xf numFmtId="0" fontId="5" fillId="10" borderId="29" xfId="0" applyFont="1" applyFill="1" applyBorder="1" applyAlignment="1" applyProtection="1">
      <alignment horizontal="center" vertical="center" wrapText="1"/>
      <protection hidden="1"/>
    </xf>
    <xf numFmtId="0" fontId="11" fillId="4" borderId="27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4" fillId="7" borderId="47" xfId="0" applyFont="1" applyFill="1" applyBorder="1" applyAlignment="1">
      <alignment horizontal="center"/>
    </xf>
    <xf numFmtId="0" fontId="4" fillId="7" borderId="48" xfId="0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1" fontId="9" fillId="4" borderId="27" xfId="0" applyNumberFormat="1" applyFont="1" applyFill="1" applyBorder="1" applyAlignment="1" applyProtection="1">
      <alignment horizontal="center" vertical="center"/>
      <protection hidden="1"/>
    </xf>
    <xf numFmtId="1" fontId="9" fillId="4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1" fontId="9" fillId="0" borderId="27" xfId="0" applyNumberFormat="1" applyFont="1" applyBorder="1" applyAlignment="1" applyProtection="1">
      <alignment horizontal="center" vertical="center"/>
      <protection hidden="1"/>
    </xf>
    <xf numFmtId="1" fontId="9" fillId="0" borderId="29" xfId="0" applyNumberFormat="1" applyFont="1" applyBorder="1" applyAlignment="1" applyProtection="1">
      <alignment horizontal="center" vertical="center"/>
      <protection hidden="1"/>
    </xf>
    <xf numFmtId="9" fontId="11" fillId="7" borderId="44" xfId="0" applyNumberFormat="1" applyFont="1" applyFill="1" applyBorder="1" applyAlignment="1" applyProtection="1">
      <alignment horizontal="center" vertical="center"/>
      <protection hidden="1"/>
    </xf>
    <xf numFmtId="9" fontId="11" fillId="7" borderId="42" xfId="0" applyNumberFormat="1" applyFont="1" applyFill="1" applyBorder="1" applyAlignment="1" applyProtection="1">
      <alignment horizontal="center" vertical="center"/>
      <protection hidden="1"/>
    </xf>
    <xf numFmtId="9" fontId="11" fillId="7" borderId="43" xfId="0" applyNumberFormat="1" applyFont="1" applyFill="1" applyBorder="1" applyAlignment="1" applyProtection="1">
      <alignment horizontal="center" vertical="center"/>
      <protection hidden="1"/>
    </xf>
    <xf numFmtId="9" fontId="11" fillId="7" borderId="40" xfId="0" applyNumberFormat="1" applyFont="1" applyFill="1" applyBorder="1" applyAlignment="1" applyProtection="1">
      <alignment horizontal="center" vertical="center"/>
      <protection hidden="1"/>
    </xf>
    <xf numFmtId="9" fontId="11" fillId="7" borderId="45" xfId="0" applyNumberFormat="1" applyFont="1" applyFill="1" applyBorder="1" applyAlignment="1" applyProtection="1">
      <alignment horizontal="center" vertical="center"/>
      <protection hidden="1"/>
    </xf>
    <xf numFmtId="9" fontId="11" fillId="7" borderId="46" xfId="0" applyNumberFormat="1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>
      <alignment horizontal="left" vertical="center"/>
    </xf>
    <xf numFmtId="0" fontId="9" fillId="7" borderId="27" xfId="0" applyFont="1" applyFill="1" applyBorder="1" applyAlignment="1" applyProtection="1">
      <alignment horizontal="center"/>
      <protection hidden="1"/>
    </xf>
    <xf numFmtId="0" fontId="9" fillId="7" borderId="29" xfId="0" applyFont="1" applyFill="1" applyBorder="1" applyAlignment="1" applyProtection="1">
      <alignment horizontal="center"/>
      <protection hidden="1"/>
    </xf>
    <xf numFmtId="0" fontId="11" fillId="7" borderId="27" xfId="0" applyFont="1" applyFill="1" applyBorder="1" applyAlignment="1" applyProtection="1">
      <alignment horizontal="center" vertical="center" wrapText="1"/>
      <protection hidden="1"/>
    </xf>
    <xf numFmtId="0" fontId="11" fillId="7" borderId="29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textRotation="90"/>
      <protection hidden="1"/>
    </xf>
    <xf numFmtId="0" fontId="12" fillId="0" borderId="29" xfId="0" applyFont="1" applyBorder="1" applyAlignment="1" applyProtection="1">
      <alignment horizontal="center" vertical="center" textRotation="90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left"/>
      <protection hidden="1"/>
    </xf>
    <xf numFmtId="0" fontId="11" fillId="0" borderId="37" xfId="0" applyFont="1" applyBorder="1" applyAlignment="1" applyProtection="1">
      <alignment horizontal="left"/>
      <protection hidden="1"/>
    </xf>
    <xf numFmtId="0" fontId="11" fillId="0" borderId="15" xfId="0" applyFont="1" applyBorder="1" applyAlignment="1" applyProtection="1">
      <alignment horizontal="left"/>
      <protection hidden="1"/>
    </xf>
    <xf numFmtId="0" fontId="11" fillId="0" borderId="30" xfId="0" applyFont="1" applyBorder="1" applyAlignment="1" applyProtection="1">
      <alignment horizontal="left"/>
      <protection hidden="1"/>
    </xf>
    <xf numFmtId="0" fontId="11" fillId="0" borderId="31" xfId="0" applyFont="1" applyBorder="1" applyAlignment="1" applyProtection="1">
      <alignment horizontal="left"/>
      <protection hidden="1"/>
    </xf>
    <xf numFmtId="0" fontId="11" fillId="0" borderId="16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35" xfId="0" applyFont="1" applyBorder="1" applyAlignment="1" applyProtection="1">
      <alignment horizontal="left"/>
      <protection hidden="1"/>
    </xf>
    <xf numFmtId="0" fontId="11" fillId="0" borderId="32" xfId="0" applyFont="1" applyBorder="1" applyAlignment="1" applyProtection="1">
      <alignment horizontal="left"/>
      <protection hidden="1"/>
    </xf>
    <xf numFmtId="2" fontId="4" fillId="9" borderId="27" xfId="0" applyNumberFormat="1" applyFont="1" applyFill="1" applyBorder="1" applyAlignment="1">
      <alignment horizontal="center" vertical="center"/>
    </xf>
    <xf numFmtId="2" fontId="4" fillId="9" borderId="29" xfId="0" applyNumberFormat="1" applyFont="1" applyFill="1" applyBorder="1" applyAlignment="1">
      <alignment horizontal="center" vertical="center"/>
    </xf>
    <xf numFmtId="0" fontId="14" fillId="7" borderId="47" xfId="0" applyFont="1" applyFill="1" applyBorder="1" applyAlignment="1">
      <alignment horizontal="center"/>
    </xf>
    <xf numFmtId="0" fontId="14" fillId="7" borderId="48" xfId="0" applyFont="1" applyFill="1" applyBorder="1" applyAlignment="1">
      <alignment horizontal="center"/>
    </xf>
    <xf numFmtId="0" fontId="14" fillId="7" borderId="49" xfId="0" applyFont="1" applyFill="1" applyBorder="1" applyAlignment="1">
      <alignment horizontal="center"/>
    </xf>
    <xf numFmtId="9" fontId="12" fillId="7" borderId="44" xfId="0" applyNumberFormat="1" applyFont="1" applyFill="1" applyBorder="1" applyAlignment="1" applyProtection="1">
      <alignment horizontal="center" vertical="center"/>
      <protection hidden="1"/>
    </xf>
    <xf numFmtId="9" fontId="12" fillId="7" borderId="42" xfId="0" applyNumberFormat="1" applyFont="1" applyFill="1" applyBorder="1" applyAlignment="1" applyProtection="1">
      <alignment horizontal="center" vertical="center"/>
      <protection hidden="1"/>
    </xf>
    <xf numFmtId="9" fontId="12" fillId="7" borderId="45" xfId="0" applyNumberFormat="1" applyFont="1" applyFill="1" applyBorder="1" applyAlignment="1" applyProtection="1">
      <alignment horizontal="center" vertical="center"/>
      <protection hidden="1"/>
    </xf>
    <xf numFmtId="9" fontId="12" fillId="7" borderId="46" xfId="0" applyNumberFormat="1" applyFont="1" applyFill="1" applyBorder="1" applyAlignment="1" applyProtection="1">
      <alignment horizontal="center" vertical="center"/>
      <protection hidden="1"/>
    </xf>
    <xf numFmtId="9" fontId="12" fillId="7" borderId="43" xfId="0" applyNumberFormat="1" applyFont="1" applyFill="1" applyBorder="1" applyAlignment="1" applyProtection="1">
      <alignment horizontal="center" vertical="center"/>
      <protection hidden="1"/>
    </xf>
    <xf numFmtId="9" fontId="12" fillId="7" borderId="40" xfId="0" applyNumberFormat="1" applyFont="1" applyFill="1" applyBorder="1" applyAlignment="1" applyProtection="1">
      <alignment horizontal="center" vertical="center"/>
      <protection hidden="1"/>
    </xf>
    <xf numFmtId="0" fontId="11" fillId="4" borderId="36" xfId="0" applyFont="1" applyFill="1" applyBorder="1" applyAlignment="1" applyProtection="1">
      <alignment horizontal="left"/>
      <protection hidden="1"/>
    </xf>
    <xf numFmtId="0" fontId="11" fillId="4" borderId="37" xfId="0" applyFont="1" applyFill="1" applyBorder="1" applyAlignment="1" applyProtection="1">
      <alignment horizontal="left"/>
      <protection hidden="1"/>
    </xf>
    <xf numFmtId="0" fontId="11" fillId="4" borderId="15" xfId="0" applyFont="1" applyFill="1" applyBorder="1" applyAlignment="1" applyProtection="1">
      <alignment horizontal="left"/>
      <protection hidden="1"/>
    </xf>
    <xf numFmtId="0" fontId="11" fillId="4" borderId="30" xfId="0" applyFont="1" applyFill="1" applyBorder="1" applyAlignment="1" applyProtection="1">
      <alignment horizontal="left"/>
      <protection hidden="1"/>
    </xf>
    <xf numFmtId="0" fontId="11" fillId="4" borderId="31" xfId="0" applyFont="1" applyFill="1" applyBorder="1" applyAlignment="1" applyProtection="1">
      <alignment horizontal="left"/>
      <protection hidden="1"/>
    </xf>
    <xf numFmtId="0" fontId="11" fillId="4" borderId="16" xfId="0" applyFont="1" applyFill="1" applyBorder="1" applyAlignment="1" applyProtection="1">
      <alignment horizontal="left"/>
      <protection hidden="1"/>
    </xf>
    <xf numFmtId="0" fontId="12" fillId="0" borderId="27" xfId="0" applyFont="1" applyBorder="1" applyAlignment="1" applyProtection="1">
      <alignment horizontal="center" vertical="center" textRotation="90"/>
      <protection hidden="1"/>
    </xf>
    <xf numFmtId="0" fontId="11" fillId="4" borderId="41" xfId="0" applyFont="1" applyFill="1" applyBorder="1" applyAlignment="1" applyProtection="1">
      <alignment horizontal="center" vertical="center" wrapText="1"/>
      <protection hidden="1"/>
    </xf>
    <xf numFmtId="0" fontId="11" fillId="4" borderId="52" xfId="0" applyFont="1" applyFill="1" applyBorder="1" applyAlignment="1" applyProtection="1">
      <alignment horizontal="center" vertical="center" wrapText="1"/>
      <protection hidden="1"/>
    </xf>
    <xf numFmtId="0" fontId="9" fillId="4" borderId="39" xfId="0" applyFont="1" applyFill="1" applyBorder="1" applyAlignment="1" applyProtection="1">
      <alignment horizontal="center" vertical="center"/>
      <protection hidden="1"/>
    </xf>
    <xf numFmtId="0" fontId="9" fillId="4" borderId="50" xfId="0" applyFont="1" applyFill="1" applyBorder="1" applyAlignment="1" applyProtection="1">
      <alignment horizontal="center" vertical="center"/>
      <protection hidden="1"/>
    </xf>
    <xf numFmtId="1" fontId="9" fillId="4" borderId="39" xfId="0" applyNumberFormat="1" applyFont="1" applyFill="1" applyBorder="1" applyAlignment="1" applyProtection="1">
      <alignment horizontal="center" vertical="center"/>
      <protection hidden="1"/>
    </xf>
    <xf numFmtId="1" fontId="9" fillId="4" borderId="18" xfId="0" applyNumberFormat="1" applyFont="1" applyFill="1" applyBorder="1" applyAlignment="1" applyProtection="1">
      <alignment horizontal="center" vertical="center"/>
      <protection hidden="1"/>
    </xf>
    <xf numFmtId="0" fontId="11" fillId="4" borderId="41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9" fillId="4" borderId="43" xfId="0" applyFont="1" applyFill="1" applyBorder="1" applyAlignment="1" applyProtection="1">
      <alignment horizontal="center" vertical="center"/>
      <protection hidden="1"/>
    </xf>
    <xf numFmtId="1" fontId="9" fillId="4" borderId="43" xfId="0" applyNumberFormat="1" applyFont="1" applyFill="1" applyBorder="1" applyAlignment="1" applyProtection="1">
      <alignment horizontal="center" vertical="center"/>
      <protection hidden="1"/>
    </xf>
    <xf numFmtId="0" fontId="11" fillId="7" borderId="59" xfId="0" applyFont="1" applyFill="1" applyBorder="1" applyAlignment="1" applyProtection="1">
      <alignment horizontal="center" vertical="center" wrapText="1"/>
      <protection hidden="1"/>
    </xf>
    <xf numFmtId="0" fontId="11" fillId="7" borderId="60" xfId="0" applyFont="1" applyFill="1" applyBorder="1" applyAlignment="1" applyProtection="1">
      <alignment horizontal="center" vertical="center" wrapText="1"/>
      <protection hidden="1"/>
    </xf>
    <xf numFmtId="0" fontId="11" fillId="7" borderId="61" xfId="0" applyFont="1" applyFill="1" applyBorder="1" applyAlignment="1" applyProtection="1">
      <alignment horizontal="center" vertical="center" wrapText="1"/>
      <protection hidden="1"/>
    </xf>
    <xf numFmtId="0" fontId="11" fillId="7" borderId="62" xfId="0" applyFont="1" applyFill="1" applyBorder="1" applyAlignment="1" applyProtection="1">
      <alignment horizontal="center" vertical="center" wrapText="1"/>
      <protection hidden="1"/>
    </xf>
    <xf numFmtId="0" fontId="9" fillId="6" borderId="27" xfId="0" applyFont="1" applyFill="1" applyBorder="1" applyAlignment="1" applyProtection="1">
      <alignment horizontal="center"/>
      <protection hidden="1"/>
    </xf>
    <xf numFmtId="0" fontId="9" fillId="6" borderId="29" xfId="0" applyFont="1" applyFill="1" applyBorder="1" applyAlignment="1" applyProtection="1">
      <alignment horizontal="center"/>
      <protection hidden="1"/>
    </xf>
    <xf numFmtId="0" fontId="11" fillId="6" borderId="59" xfId="0" applyFont="1" applyFill="1" applyBorder="1" applyAlignment="1" applyProtection="1">
      <alignment horizontal="center" vertical="center" wrapText="1"/>
      <protection hidden="1"/>
    </xf>
    <xf numFmtId="0" fontId="11" fillId="6" borderId="60" xfId="0" applyFont="1" applyFill="1" applyBorder="1" applyAlignment="1" applyProtection="1">
      <alignment horizontal="center" vertical="center" wrapText="1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0" fontId="11" fillId="6" borderId="29" xfId="0" applyFont="1" applyFill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left"/>
      <protection hidden="1"/>
    </xf>
    <xf numFmtId="0" fontId="4" fillId="6" borderId="47" xfId="0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9" fontId="11" fillId="6" borderId="43" xfId="0" applyNumberFormat="1" applyFont="1" applyFill="1" applyBorder="1" applyAlignment="1" applyProtection="1">
      <alignment horizontal="center" vertical="center"/>
      <protection hidden="1"/>
    </xf>
    <xf numFmtId="9" fontId="11" fillId="6" borderId="40" xfId="0" applyNumberFormat="1" applyFont="1" applyFill="1" applyBorder="1" applyAlignment="1" applyProtection="1">
      <alignment horizontal="center" vertical="center"/>
      <protection hidden="1"/>
    </xf>
    <xf numFmtId="9" fontId="11" fillId="6" borderId="45" xfId="0" applyNumberFormat="1" applyFont="1" applyFill="1" applyBorder="1" applyAlignment="1" applyProtection="1">
      <alignment horizontal="center" vertical="center"/>
      <protection hidden="1"/>
    </xf>
    <xf numFmtId="9" fontId="11" fillId="6" borderId="46" xfId="0" applyNumberFormat="1" applyFont="1" applyFill="1" applyBorder="1" applyAlignment="1" applyProtection="1">
      <alignment horizontal="center" vertical="center"/>
      <protection hidden="1"/>
    </xf>
    <xf numFmtId="9" fontId="11" fillId="6" borderId="44" xfId="0" applyNumberFormat="1" applyFont="1" applyFill="1" applyBorder="1" applyAlignment="1" applyProtection="1">
      <alignment horizontal="center" vertical="center"/>
      <protection hidden="1"/>
    </xf>
    <xf numFmtId="9" fontId="11" fillId="6" borderId="42" xfId="0" applyNumberFormat="1" applyFont="1" applyFill="1" applyBorder="1" applyAlignment="1" applyProtection="1">
      <alignment horizontal="center" vertical="center"/>
      <protection hidden="1"/>
    </xf>
    <xf numFmtId="0" fontId="14" fillId="6" borderId="47" xfId="0" applyFont="1" applyFill="1" applyBorder="1" applyAlignment="1">
      <alignment horizontal="center"/>
    </xf>
    <xf numFmtId="0" fontId="14" fillId="6" borderId="48" xfId="0" applyFont="1" applyFill="1" applyBorder="1" applyAlignment="1">
      <alignment horizontal="center"/>
    </xf>
    <xf numFmtId="0" fontId="14" fillId="6" borderId="49" xfId="0" applyFont="1" applyFill="1" applyBorder="1" applyAlignment="1">
      <alignment horizontal="center"/>
    </xf>
    <xf numFmtId="9" fontId="12" fillId="6" borderId="45" xfId="0" applyNumberFormat="1" applyFont="1" applyFill="1" applyBorder="1" applyAlignment="1" applyProtection="1">
      <alignment horizontal="center" vertical="center"/>
      <protection hidden="1"/>
    </xf>
    <xf numFmtId="9" fontId="12" fillId="6" borderId="46" xfId="0" applyNumberFormat="1" applyFont="1" applyFill="1" applyBorder="1" applyAlignment="1" applyProtection="1">
      <alignment horizontal="center" vertical="center"/>
      <protection hidden="1"/>
    </xf>
    <xf numFmtId="9" fontId="12" fillId="6" borderId="44" xfId="0" applyNumberFormat="1" applyFont="1" applyFill="1" applyBorder="1" applyAlignment="1" applyProtection="1">
      <alignment horizontal="center" vertical="center"/>
      <protection hidden="1"/>
    </xf>
    <xf numFmtId="9" fontId="12" fillId="6" borderId="42" xfId="0" applyNumberFormat="1" applyFont="1" applyFill="1" applyBorder="1" applyAlignment="1" applyProtection="1">
      <alignment horizontal="center" vertical="center"/>
      <protection hidden="1"/>
    </xf>
    <xf numFmtId="9" fontId="12" fillId="6" borderId="43" xfId="0" applyNumberFormat="1" applyFont="1" applyFill="1" applyBorder="1" applyAlignment="1" applyProtection="1">
      <alignment horizontal="center" vertical="center"/>
      <protection hidden="1"/>
    </xf>
    <xf numFmtId="9" fontId="12" fillId="6" borderId="40" xfId="0" applyNumberFormat="1" applyFont="1" applyFill="1" applyBorder="1" applyAlignment="1" applyProtection="1">
      <alignment horizontal="center" vertical="center"/>
      <protection hidden="1"/>
    </xf>
    <xf numFmtId="0" fontId="11" fillId="6" borderId="71" xfId="0" applyFont="1" applyFill="1" applyBorder="1" applyAlignment="1" applyProtection="1">
      <alignment horizontal="center" vertical="center" wrapText="1"/>
      <protection hidden="1"/>
    </xf>
    <xf numFmtId="0" fontId="11" fillId="6" borderId="72" xfId="0" applyFont="1" applyFill="1" applyBorder="1" applyAlignment="1" applyProtection="1">
      <alignment horizontal="center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359834</xdr:colOff>
      <xdr:row>0</xdr:row>
      <xdr:rowOff>105833</xdr:rowOff>
    </xdr:from>
    <xdr:to>
      <xdr:col>7</xdr:col>
      <xdr:colOff>381001</xdr:colOff>
      <xdr:row>1</xdr:row>
      <xdr:rowOff>84666</xdr:rowOff>
    </xdr:to>
    <xdr:pic>
      <xdr:nvPicPr>
        <xdr:cNvPr id="2" name="Picture 1" descr="P:\Logos\FujSMOOTH_air_conditioner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584" y="105833"/>
          <a:ext cx="1725084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727075</xdr:colOff>
      <xdr:row>0</xdr:row>
      <xdr:rowOff>174625</xdr:rowOff>
    </xdr:from>
    <xdr:ext cx="1714500" cy="82867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4950" y="174625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4191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67627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1190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0" cy="4191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61</xdr:row>
      <xdr:rowOff>0</xdr:rowOff>
    </xdr:from>
    <xdr:ext cx="0" cy="67627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0" cy="4191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8572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0" cy="67627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857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733425</xdr:colOff>
      <xdr:row>1</xdr:row>
      <xdr:rowOff>152400</xdr:rowOff>
    </xdr:from>
    <xdr:ext cx="1714500" cy="8286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3429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4191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50632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67627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25063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368300</xdr:colOff>
      <xdr:row>1</xdr:row>
      <xdr:rowOff>114300</xdr:rowOff>
    </xdr:from>
    <xdr:ext cx="1714500" cy="8286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30480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4191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67627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0" cy="41910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0" cy="67627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0" cy="41910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58</xdr:row>
      <xdr:rowOff>0</xdr:rowOff>
    </xdr:from>
    <xdr:ext cx="0" cy="67627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325350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0" cy="4191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8572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0</xdr:rowOff>
    </xdr:from>
    <xdr:ext cx="0" cy="67627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8572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0</xdr:colOff>
      <xdr:row>0</xdr:row>
      <xdr:rowOff>76200</xdr:rowOff>
    </xdr:from>
    <xdr:ext cx="1714500" cy="8286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66825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4191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67777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67627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67777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0</xdr:colOff>
      <xdr:row>0</xdr:row>
      <xdr:rowOff>76200</xdr:rowOff>
    </xdr:from>
    <xdr:ext cx="1714500" cy="82867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668250"/>
          <a:ext cx="17145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41910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677775"/>
          <a:ext cx="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0</xdr:row>
      <xdr:rowOff>85725</xdr:rowOff>
    </xdr:from>
    <xdr:ext cx="0" cy="67627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677775"/>
          <a:ext cx="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78"/>
  <sheetViews>
    <sheetView showGridLines="0" zoomScale="90" zoomScaleNormal="90" workbookViewId="0">
      <selection activeCell="H5" sqref="H5:H6"/>
    </sheetView>
  </sheetViews>
  <sheetFormatPr defaultRowHeight="15"/>
  <cols>
    <col min="1" max="1" width="19.7109375" customWidth="1"/>
    <col min="2" max="2" width="14.42578125" customWidth="1"/>
    <col min="3" max="3" width="31.140625" customWidth="1"/>
    <col min="4" max="4" width="8.85546875" customWidth="1"/>
    <col min="5" max="5" width="5.140625" bestFit="1" customWidth="1"/>
    <col min="6" max="6" width="6.5703125" bestFit="1" customWidth="1"/>
    <col min="7" max="7" width="5.140625" bestFit="1" customWidth="1"/>
    <col min="8" max="8" width="7.140625" bestFit="1" customWidth="1"/>
  </cols>
  <sheetData>
    <row r="1" spans="1:8" ht="72" customHeight="1">
      <c r="A1" s="126" t="s">
        <v>137</v>
      </c>
      <c r="B1" s="126"/>
      <c r="C1" s="126"/>
      <c r="D1" s="126"/>
      <c r="E1" s="125"/>
      <c r="F1" s="125"/>
      <c r="G1" s="125"/>
    </row>
    <row r="2" spans="1:8" ht="15.75" customHeight="1" thickBot="1">
      <c r="A2" s="126"/>
      <c r="B2" s="126"/>
      <c r="C2" s="126"/>
      <c r="D2" s="126"/>
    </row>
    <row r="3" spans="1:8" ht="25.5" customHeight="1">
      <c r="A3" s="156" t="s">
        <v>0</v>
      </c>
      <c r="B3" s="156" t="s">
        <v>110</v>
      </c>
      <c r="C3" s="156" t="s">
        <v>129</v>
      </c>
      <c r="D3" s="156" t="s">
        <v>128</v>
      </c>
      <c r="E3" s="131" t="s">
        <v>127</v>
      </c>
      <c r="F3" s="131" t="s">
        <v>124</v>
      </c>
      <c r="G3" s="133" t="s">
        <v>126</v>
      </c>
      <c r="H3" s="133" t="s">
        <v>36</v>
      </c>
    </row>
    <row r="4" spans="1:8" ht="25.5" customHeight="1" thickBot="1">
      <c r="A4" s="157"/>
      <c r="B4" s="157"/>
      <c r="C4" s="157"/>
      <c r="D4" s="157"/>
      <c r="E4" s="132"/>
      <c r="F4" s="132"/>
      <c r="G4" s="134"/>
      <c r="H4" s="134"/>
    </row>
    <row r="5" spans="1:8">
      <c r="A5" s="150" t="s">
        <v>131</v>
      </c>
      <c r="B5" s="150"/>
      <c r="C5" s="152" t="s">
        <v>8</v>
      </c>
      <c r="D5" s="127">
        <v>22.4</v>
      </c>
      <c r="E5" s="143">
        <v>4.1100000000000003</v>
      </c>
      <c r="F5" s="143">
        <f>'SEER Space Saving Combos'!R10</f>
        <v>5.8955505000685573</v>
      </c>
      <c r="G5" s="143">
        <v>4.3899999999999997</v>
      </c>
      <c r="H5" s="143">
        <f>'SCOP Space Saving Combos'!R9</f>
        <v>5.1685375344593281</v>
      </c>
    </row>
    <row r="6" spans="1:8" ht="15.75" thickBot="1">
      <c r="A6" s="151"/>
      <c r="B6" s="151"/>
      <c r="C6" s="153"/>
      <c r="D6" s="128"/>
      <c r="E6" s="144"/>
      <c r="F6" s="144"/>
      <c r="G6" s="144"/>
      <c r="H6" s="144"/>
    </row>
    <row r="7" spans="1:8">
      <c r="A7" s="148" t="s">
        <v>132</v>
      </c>
      <c r="B7" s="148"/>
      <c r="C7" s="154" t="s">
        <v>9</v>
      </c>
      <c r="D7" s="135">
        <v>28</v>
      </c>
      <c r="E7" s="139">
        <v>3.94</v>
      </c>
      <c r="F7" s="139">
        <f>'SEER Space Saving Combos'!R12</f>
        <v>5.9480260235471416</v>
      </c>
      <c r="G7" s="139">
        <v>4.3</v>
      </c>
      <c r="H7" s="139">
        <f>'SCOP Space Saving Combos'!R11</f>
        <v>4.9314609624977717</v>
      </c>
    </row>
    <row r="8" spans="1:8" ht="15.75" thickBot="1">
      <c r="A8" s="149"/>
      <c r="B8" s="149"/>
      <c r="C8" s="155"/>
      <c r="D8" s="136"/>
      <c r="E8" s="140"/>
      <c r="F8" s="140"/>
      <c r="G8" s="140"/>
      <c r="H8" s="140"/>
    </row>
    <row r="9" spans="1:8">
      <c r="A9" s="150" t="s">
        <v>72</v>
      </c>
      <c r="B9" s="150"/>
      <c r="C9" s="152" t="s">
        <v>10</v>
      </c>
      <c r="D9" s="127">
        <v>33.5</v>
      </c>
      <c r="E9" s="143">
        <v>3.44</v>
      </c>
      <c r="F9" s="143">
        <f>'SEER Space Saving Combos'!R14</f>
        <v>5.5512950723959147</v>
      </c>
      <c r="G9" s="143">
        <v>3.9</v>
      </c>
      <c r="H9" s="143">
        <f>'SCOP Space Saving Combos'!R13</f>
        <v>4.9597907002430421</v>
      </c>
    </row>
    <row r="10" spans="1:8" ht="15.75" thickBot="1">
      <c r="A10" s="151"/>
      <c r="B10" s="151"/>
      <c r="C10" s="153"/>
      <c r="D10" s="128"/>
      <c r="E10" s="144"/>
      <c r="F10" s="144"/>
      <c r="G10" s="144"/>
      <c r="H10" s="144"/>
    </row>
    <row r="11" spans="1:8">
      <c r="A11" s="148" t="s">
        <v>73</v>
      </c>
      <c r="B11" s="148"/>
      <c r="C11" s="154" t="s">
        <v>11</v>
      </c>
      <c r="D11" s="135">
        <v>40</v>
      </c>
      <c r="E11" s="139">
        <v>3.53</v>
      </c>
      <c r="F11" s="139">
        <f>'SEER Space Saving Combos'!R16</f>
        <v>5.6759393804922791</v>
      </c>
      <c r="G11" s="139">
        <v>4.13</v>
      </c>
      <c r="H11" s="139">
        <f>'SCOP Space Saving Combos'!R15</f>
        <v>5.3002460738825512</v>
      </c>
    </row>
    <row r="12" spans="1:8" ht="15.75" thickBot="1">
      <c r="A12" s="149"/>
      <c r="B12" s="149"/>
      <c r="C12" s="155"/>
      <c r="D12" s="136"/>
      <c r="E12" s="140"/>
      <c r="F12" s="140"/>
      <c r="G12" s="140"/>
      <c r="H12" s="140"/>
    </row>
    <row r="13" spans="1:8">
      <c r="A13" s="150" t="s">
        <v>74</v>
      </c>
      <c r="B13" s="150"/>
      <c r="C13" s="152" t="s">
        <v>12</v>
      </c>
      <c r="D13" s="127">
        <v>45</v>
      </c>
      <c r="E13" s="143">
        <v>3.31</v>
      </c>
      <c r="F13" s="143">
        <f>'SEER Space Saving Combos'!R18</f>
        <v>5.4246282845052054</v>
      </c>
      <c r="G13" s="143">
        <v>3.92</v>
      </c>
      <c r="H13" s="143">
        <f>'SCOP Space Saving Combos'!R17</f>
        <v>5.1889499901807765</v>
      </c>
    </row>
    <row r="14" spans="1:8" ht="15.75" thickBot="1">
      <c r="A14" s="151"/>
      <c r="B14" s="151"/>
      <c r="C14" s="153"/>
      <c r="D14" s="128"/>
      <c r="E14" s="144"/>
      <c r="F14" s="144"/>
      <c r="G14" s="144"/>
      <c r="H14" s="144"/>
    </row>
    <row r="15" spans="1:8">
      <c r="A15" s="148" t="s">
        <v>75</v>
      </c>
      <c r="B15" s="148" t="s">
        <v>93</v>
      </c>
      <c r="C15" s="154" t="s">
        <v>13</v>
      </c>
      <c r="D15" s="135">
        <v>50.4</v>
      </c>
      <c r="E15" s="139">
        <v>4.01</v>
      </c>
      <c r="F15" s="139">
        <f>'SEER Space Saving Combos'!R20</f>
        <v>5.9178045852034016</v>
      </c>
      <c r="G15" s="139">
        <v>4.34</v>
      </c>
      <c r="H15" s="139">
        <f>'SCOP Space Saving Combos'!R19</f>
        <v>5.0208091993468855</v>
      </c>
    </row>
    <row r="16" spans="1:8" ht="15.75" thickBot="1">
      <c r="A16" s="149"/>
      <c r="B16" s="149"/>
      <c r="C16" s="155"/>
      <c r="D16" s="136"/>
      <c r="E16" s="140"/>
      <c r="F16" s="140"/>
      <c r="G16" s="140"/>
      <c r="H16" s="140"/>
    </row>
    <row r="17" spans="1:8">
      <c r="A17" s="150" t="s">
        <v>76</v>
      </c>
      <c r="B17" s="150" t="s">
        <v>94</v>
      </c>
      <c r="C17" s="152" t="s">
        <v>14</v>
      </c>
      <c r="D17" s="127">
        <v>56</v>
      </c>
      <c r="E17" s="143">
        <v>3.94</v>
      </c>
      <c r="F17" s="143">
        <f>'SEER Space Saving Combos'!R22</f>
        <v>5.9480260235471416</v>
      </c>
      <c r="G17" s="143">
        <v>4.3</v>
      </c>
      <c r="H17" s="143">
        <f>'SCOP Space Saving Combos'!R21</f>
        <v>4.9314609624977717</v>
      </c>
    </row>
    <row r="18" spans="1:8" ht="15.75" thickBot="1">
      <c r="A18" s="151"/>
      <c r="B18" s="151"/>
      <c r="C18" s="153"/>
      <c r="D18" s="128"/>
      <c r="E18" s="144"/>
      <c r="F18" s="144"/>
      <c r="G18" s="144"/>
      <c r="H18" s="144"/>
    </row>
    <row r="19" spans="1:8">
      <c r="A19" s="148" t="s">
        <v>77</v>
      </c>
      <c r="B19" s="148" t="s">
        <v>95</v>
      </c>
      <c r="C19" s="154" t="s">
        <v>15</v>
      </c>
      <c r="D19" s="135">
        <v>61.5</v>
      </c>
      <c r="E19" s="139">
        <v>3.65</v>
      </c>
      <c r="F19" s="139">
        <f>'SEER Space Saving Combos'!R24</f>
        <v>5.7193939223906742</v>
      </c>
      <c r="G19" s="139">
        <v>4.07</v>
      </c>
      <c r="H19" s="139">
        <f>'SCOP Space Saving Combos'!R23</f>
        <v>4.9458043943532335</v>
      </c>
    </row>
    <row r="20" spans="1:8" ht="15.75" thickBot="1">
      <c r="A20" s="149"/>
      <c r="B20" s="149"/>
      <c r="C20" s="155"/>
      <c r="D20" s="136"/>
      <c r="E20" s="140"/>
      <c r="F20" s="140"/>
      <c r="G20" s="140"/>
      <c r="H20" s="140"/>
    </row>
    <row r="21" spans="1:8">
      <c r="A21" s="150" t="s">
        <v>78</v>
      </c>
      <c r="B21" s="150" t="s">
        <v>96</v>
      </c>
      <c r="C21" s="152" t="s">
        <v>16</v>
      </c>
      <c r="D21" s="127">
        <v>67</v>
      </c>
      <c r="E21" s="143">
        <v>3.44</v>
      </c>
      <c r="F21" s="143">
        <f>'SEER Space Saving Combos'!R26</f>
        <v>5.5512950723959147</v>
      </c>
      <c r="G21" s="143">
        <v>3.9</v>
      </c>
      <c r="H21" s="143">
        <f>'SCOP Space Saving Combos'!R25</f>
        <v>4.9597907002430421</v>
      </c>
    </row>
    <row r="22" spans="1:8" ht="15.75" thickBot="1">
      <c r="A22" s="151"/>
      <c r="B22" s="151"/>
      <c r="C22" s="153"/>
      <c r="D22" s="128"/>
      <c r="E22" s="144"/>
      <c r="F22" s="144"/>
      <c r="G22" s="144"/>
      <c r="H22" s="144"/>
    </row>
    <row r="23" spans="1:8">
      <c r="A23" s="148" t="s">
        <v>91</v>
      </c>
      <c r="B23" s="148" t="s">
        <v>97</v>
      </c>
      <c r="C23" s="154" t="s">
        <v>17</v>
      </c>
      <c r="D23" s="135">
        <v>73</v>
      </c>
      <c r="E23" s="139">
        <v>3.52</v>
      </c>
      <c r="F23" s="139">
        <f>'SEER Space Saving Combos'!R28</f>
        <v>5.6084052272238525</v>
      </c>
      <c r="G23" s="139">
        <v>4.05</v>
      </c>
      <c r="H23" s="139">
        <f>'SCOP Space Saving Combos'!R27</f>
        <v>5.0836879745322214</v>
      </c>
    </row>
    <row r="24" spans="1:8" ht="15.75" thickBot="1">
      <c r="A24" s="149"/>
      <c r="B24" s="149"/>
      <c r="C24" s="155"/>
      <c r="D24" s="136"/>
      <c r="E24" s="140"/>
      <c r="F24" s="140"/>
      <c r="G24" s="140"/>
      <c r="H24" s="140"/>
    </row>
    <row r="25" spans="1:8">
      <c r="A25" s="150" t="s">
        <v>80</v>
      </c>
      <c r="B25" s="150" t="s">
        <v>98</v>
      </c>
      <c r="C25" s="152" t="s">
        <v>18</v>
      </c>
      <c r="D25" s="127">
        <v>78.5</v>
      </c>
      <c r="E25" s="143">
        <v>3.36</v>
      </c>
      <c r="F25" s="143">
        <f>'SEER Space Saving Combos'!R30</f>
        <v>5.4779261703080007</v>
      </c>
      <c r="G25" s="143">
        <v>3.91</v>
      </c>
      <c r="H25" s="143">
        <f>'SCOP Space Saving Combos'!R29</f>
        <v>5.0883042179592683</v>
      </c>
    </row>
    <row r="26" spans="1:8" ht="15.75" thickBot="1">
      <c r="A26" s="151"/>
      <c r="B26" s="151"/>
      <c r="C26" s="153"/>
      <c r="D26" s="128"/>
      <c r="E26" s="144"/>
      <c r="F26" s="144"/>
      <c r="G26" s="144"/>
      <c r="H26" s="144"/>
    </row>
    <row r="27" spans="1:8">
      <c r="A27" s="148" t="s">
        <v>81</v>
      </c>
      <c r="B27" s="148" t="s">
        <v>99</v>
      </c>
      <c r="C27" s="154" t="s">
        <v>19</v>
      </c>
      <c r="D27" s="135">
        <v>85</v>
      </c>
      <c r="E27" s="139">
        <v>3.41</v>
      </c>
      <c r="F27" s="139">
        <f>'SEER Space Saving Combos'!R32</f>
        <v>5.5395451273832386</v>
      </c>
      <c r="G27" s="139">
        <v>4.01</v>
      </c>
      <c r="H27" s="139">
        <f>'SCOP Space Saving Combos'!R31</f>
        <v>5.2408595138249385</v>
      </c>
    </row>
    <row r="28" spans="1:8" ht="15.75" thickBot="1">
      <c r="A28" s="149"/>
      <c r="B28" s="149"/>
      <c r="C28" s="155"/>
      <c r="D28" s="136"/>
      <c r="E28" s="140"/>
      <c r="F28" s="140"/>
      <c r="G28" s="140"/>
      <c r="H28" s="140"/>
    </row>
    <row r="29" spans="1:8">
      <c r="A29" s="150" t="s">
        <v>82</v>
      </c>
      <c r="B29" s="150" t="s">
        <v>100</v>
      </c>
      <c r="C29" s="152" t="s">
        <v>20</v>
      </c>
      <c r="D29" s="127">
        <v>90</v>
      </c>
      <c r="E29" s="143">
        <v>3.31</v>
      </c>
      <c r="F29" s="143">
        <f>'SEER Space Saving Combos'!R34</f>
        <v>5.4246282845052054</v>
      </c>
      <c r="G29" s="143">
        <v>3.92</v>
      </c>
      <c r="H29" s="143">
        <f>'SCOP Space Saving Combos'!R33</f>
        <v>5.1889499901807765</v>
      </c>
    </row>
    <row r="30" spans="1:8" ht="15.75" thickBot="1">
      <c r="A30" s="151"/>
      <c r="B30" s="151"/>
      <c r="C30" s="153"/>
      <c r="D30" s="128"/>
      <c r="E30" s="144"/>
      <c r="F30" s="144"/>
      <c r="G30" s="144"/>
      <c r="H30" s="144"/>
    </row>
    <row r="31" spans="1:8">
      <c r="A31" s="148" t="s">
        <v>83</v>
      </c>
      <c r="B31" s="148" t="s">
        <v>101</v>
      </c>
      <c r="C31" s="154" t="s">
        <v>21</v>
      </c>
      <c r="D31" s="135">
        <v>95</v>
      </c>
      <c r="E31" s="139">
        <v>3.57</v>
      </c>
      <c r="F31" s="139">
        <f>'SEER Space Saving Combos'!R36</f>
        <v>5.6578845767314689</v>
      </c>
      <c r="G31" s="139">
        <v>4.01</v>
      </c>
      <c r="H31" s="139">
        <f>'SCOP Space Saving Combos'!R35</f>
        <v>4.9505271350637701</v>
      </c>
    </row>
    <row r="32" spans="1:8" ht="15.75" thickBot="1">
      <c r="A32" s="149"/>
      <c r="B32" s="149"/>
      <c r="C32" s="155"/>
      <c r="D32" s="136"/>
      <c r="E32" s="140"/>
      <c r="F32" s="140"/>
      <c r="G32" s="140"/>
      <c r="H32" s="140"/>
    </row>
    <row r="33" spans="1:8">
      <c r="A33" s="150" t="s">
        <v>84</v>
      </c>
      <c r="B33" s="150" t="s">
        <v>102</v>
      </c>
      <c r="C33" s="152" t="s">
        <v>22</v>
      </c>
      <c r="D33" s="127">
        <v>100.5</v>
      </c>
      <c r="E33" s="143">
        <v>3.44</v>
      </c>
      <c r="F33" s="143">
        <f>'SEER Space Saving Combos'!R38</f>
        <v>5.5512950723959147</v>
      </c>
      <c r="G33" s="143">
        <v>3.9</v>
      </c>
      <c r="H33" s="143">
        <f>'SCOP Space Saving Combos'!R37</f>
        <v>4.9597907002430421</v>
      </c>
    </row>
    <row r="34" spans="1:8" ht="15.75" thickBot="1">
      <c r="A34" s="151"/>
      <c r="B34" s="151"/>
      <c r="C34" s="153"/>
      <c r="D34" s="128"/>
      <c r="E34" s="144"/>
      <c r="F34" s="144"/>
      <c r="G34" s="144"/>
      <c r="H34" s="144"/>
    </row>
    <row r="35" spans="1:8">
      <c r="A35" s="148" t="s">
        <v>85</v>
      </c>
      <c r="B35" s="148" t="s">
        <v>103</v>
      </c>
      <c r="C35" s="154" t="s">
        <v>23</v>
      </c>
      <c r="D35" s="135">
        <v>106.5</v>
      </c>
      <c r="E35" s="139">
        <v>3.5</v>
      </c>
      <c r="F35" s="139">
        <f>'SEER Space Saving Combos'!R40</f>
        <v>5.5896763536150598</v>
      </c>
      <c r="G35" s="141">
        <v>4</v>
      </c>
      <c r="H35" s="141">
        <f>'SCOP Space Saving Combos'!R39</f>
        <v>5.0442236756549832</v>
      </c>
    </row>
    <row r="36" spans="1:8" ht="15.75" thickBot="1">
      <c r="A36" s="149"/>
      <c r="B36" s="149"/>
      <c r="C36" s="155"/>
      <c r="D36" s="136"/>
      <c r="E36" s="140"/>
      <c r="F36" s="140"/>
      <c r="G36" s="142"/>
      <c r="H36" s="142"/>
    </row>
    <row r="37" spans="1:8">
      <c r="A37" s="150" t="s">
        <v>86</v>
      </c>
      <c r="B37" s="150" t="s">
        <v>104</v>
      </c>
      <c r="C37" s="152" t="s">
        <v>24</v>
      </c>
      <c r="D37" s="127">
        <v>112</v>
      </c>
      <c r="E37" s="143">
        <v>3.38</v>
      </c>
      <c r="F37" s="143">
        <f>'SEER Space Saving Combos'!R42</f>
        <v>5.4996547096117254</v>
      </c>
      <c r="G37" s="143">
        <v>3.91</v>
      </c>
      <c r="H37" s="143">
        <f>'SCOP Space Saving Combos'!R41</f>
        <v>5.0490874701998383</v>
      </c>
    </row>
    <row r="38" spans="1:8" ht="15.75" thickBot="1">
      <c r="A38" s="151"/>
      <c r="B38" s="151"/>
      <c r="C38" s="153"/>
      <c r="D38" s="128"/>
      <c r="E38" s="144"/>
      <c r="F38" s="144"/>
      <c r="G38" s="144"/>
      <c r="H38" s="144"/>
    </row>
    <row r="39" spans="1:8">
      <c r="A39" s="148" t="s">
        <v>87</v>
      </c>
      <c r="B39" s="148" t="s">
        <v>105</v>
      </c>
      <c r="C39" s="154" t="s">
        <v>25</v>
      </c>
      <c r="D39" s="135">
        <v>118</v>
      </c>
      <c r="E39" s="139">
        <v>3.44</v>
      </c>
      <c r="F39" s="139">
        <f>'SEER Space Saving Combos'!R44</f>
        <v>5.5360622520764107</v>
      </c>
      <c r="G39" s="141">
        <v>4</v>
      </c>
      <c r="H39" s="141">
        <f>'SCOP Space Saving Combos'!R43</f>
        <v>5.1227920694154063</v>
      </c>
    </row>
    <row r="40" spans="1:8" ht="15.75" thickBot="1">
      <c r="A40" s="149"/>
      <c r="B40" s="149"/>
      <c r="C40" s="155"/>
      <c r="D40" s="136"/>
      <c r="E40" s="140"/>
      <c r="F40" s="140"/>
      <c r="G40" s="142"/>
      <c r="H40" s="142"/>
    </row>
    <row r="41" spans="1:8">
      <c r="A41" s="150" t="s">
        <v>88</v>
      </c>
      <c r="B41" s="150" t="s">
        <v>106</v>
      </c>
      <c r="C41" s="152" t="s">
        <v>26</v>
      </c>
      <c r="D41" s="127">
        <v>123.5</v>
      </c>
      <c r="E41" s="143">
        <v>3.34</v>
      </c>
      <c r="F41" s="143">
        <f>'SEER Space Saving Combos'!R46</f>
        <v>5.4583777748909919</v>
      </c>
      <c r="G41" s="143">
        <v>3.91</v>
      </c>
      <c r="H41" s="143">
        <f>'SCOP Space Saving Combos'!R45</f>
        <v>5.124465618991926</v>
      </c>
    </row>
    <row r="42" spans="1:8" ht="15.75" thickBot="1">
      <c r="A42" s="151"/>
      <c r="B42" s="151"/>
      <c r="C42" s="153"/>
      <c r="D42" s="128"/>
      <c r="E42" s="144"/>
      <c r="F42" s="144"/>
      <c r="G42" s="144"/>
      <c r="H42" s="144"/>
    </row>
    <row r="43" spans="1:8">
      <c r="A43" s="148" t="s">
        <v>89</v>
      </c>
      <c r="B43" s="148" t="s">
        <v>107</v>
      </c>
      <c r="C43" s="154" t="s">
        <v>27</v>
      </c>
      <c r="D43" s="135">
        <v>130</v>
      </c>
      <c r="E43" s="139">
        <v>3.37</v>
      </c>
      <c r="F43" s="139">
        <f>'SEER Space Saving Combos'!R48</f>
        <v>5.4991184175924195</v>
      </c>
      <c r="G43" s="139">
        <v>3.98</v>
      </c>
      <c r="H43" s="139">
        <f>'SCOP Space Saving Combos'!R47</f>
        <v>5.2228000947785516</v>
      </c>
    </row>
    <row r="44" spans="1:8" ht="15.75" thickBot="1">
      <c r="A44" s="149"/>
      <c r="B44" s="149"/>
      <c r="C44" s="155"/>
      <c r="D44" s="136"/>
      <c r="E44" s="140"/>
      <c r="F44" s="140"/>
      <c r="G44" s="140"/>
      <c r="H44" s="140"/>
    </row>
    <row r="45" spans="1:8">
      <c r="A45" s="150" t="s">
        <v>90</v>
      </c>
      <c r="B45" s="150" t="s">
        <v>108</v>
      </c>
      <c r="C45" s="152" t="s">
        <v>28</v>
      </c>
      <c r="D45" s="127">
        <v>135</v>
      </c>
      <c r="E45" s="143">
        <v>3.31</v>
      </c>
      <c r="F45" s="143">
        <f>'SEER Space Saving Combos'!R50</f>
        <v>5.4246282845052054</v>
      </c>
      <c r="G45" s="143">
        <v>3.92</v>
      </c>
      <c r="H45" s="143">
        <f>'SCOP Space Saving Combos'!R49</f>
        <v>5.1889499901807774</v>
      </c>
    </row>
    <row r="46" spans="1:8" ht="15.75" thickBot="1">
      <c r="A46" s="151"/>
      <c r="B46" s="151"/>
      <c r="C46" s="153"/>
      <c r="D46" s="128"/>
      <c r="E46" s="144"/>
      <c r="F46" s="144"/>
      <c r="G46" s="144"/>
      <c r="H46" s="144"/>
    </row>
    <row r="47" spans="1:8">
      <c r="A47" s="145" t="s">
        <v>125</v>
      </c>
      <c r="B47" s="145"/>
      <c r="C47" s="145"/>
      <c r="D47" s="145"/>
      <c r="E47" s="145"/>
      <c r="F47" s="145"/>
      <c r="G47" s="145"/>
      <c r="H47" s="145"/>
    </row>
    <row r="48" spans="1:8" ht="15.75" thickBot="1">
      <c r="A48" s="147"/>
      <c r="B48" s="147"/>
      <c r="C48" s="147"/>
      <c r="D48" s="147"/>
      <c r="E48" s="147"/>
      <c r="F48" s="147"/>
      <c r="G48" s="147"/>
      <c r="H48" s="147"/>
    </row>
    <row r="49" spans="1:8" ht="15" customHeight="1">
      <c r="A49" s="156" t="s">
        <v>0</v>
      </c>
      <c r="B49" s="156" t="s">
        <v>110</v>
      </c>
      <c r="C49" s="156" t="s">
        <v>130</v>
      </c>
      <c r="D49" s="131" t="s">
        <v>128</v>
      </c>
      <c r="E49" s="131" t="s">
        <v>127</v>
      </c>
      <c r="F49" s="131" t="s">
        <v>124</v>
      </c>
      <c r="G49" s="133" t="s">
        <v>126</v>
      </c>
      <c r="H49" s="133" t="s">
        <v>36</v>
      </c>
    </row>
    <row r="50" spans="1:8" ht="26.25" customHeight="1" thickBot="1">
      <c r="A50" s="157"/>
      <c r="B50" s="157"/>
      <c r="C50" s="157"/>
      <c r="D50" s="132"/>
      <c r="E50" s="132"/>
      <c r="F50" s="132"/>
      <c r="G50" s="134"/>
      <c r="H50" s="134"/>
    </row>
    <row r="51" spans="1:8">
      <c r="A51" s="150" t="s">
        <v>56</v>
      </c>
      <c r="B51" s="150" t="s">
        <v>111</v>
      </c>
      <c r="C51" s="152" t="s">
        <v>12</v>
      </c>
      <c r="D51" s="127">
        <v>44.8</v>
      </c>
      <c r="E51" s="127">
        <v>4.1100000000000003</v>
      </c>
      <c r="F51" s="127">
        <f>'SEER Energy Efficiency Combos'!R20</f>
        <v>5.8955505000685573</v>
      </c>
      <c r="G51" s="129">
        <v>4.3899999999999997</v>
      </c>
      <c r="H51" s="129">
        <f>'SCOP Energy Efficiency Combos'!R19</f>
        <v>5.1685375344593281</v>
      </c>
    </row>
    <row r="52" spans="1:8" ht="15.75" thickBot="1">
      <c r="A52" s="151"/>
      <c r="B52" s="151"/>
      <c r="C52" s="153"/>
      <c r="D52" s="128"/>
      <c r="E52" s="128"/>
      <c r="F52" s="128"/>
      <c r="G52" s="130"/>
      <c r="H52" s="130"/>
    </row>
    <row r="53" spans="1:8">
      <c r="A53" s="148" t="s">
        <v>58</v>
      </c>
      <c r="B53" s="148" t="s">
        <v>112</v>
      </c>
      <c r="C53" s="154" t="s">
        <v>15</v>
      </c>
      <c r="D53" s="135">
        <v>62.4</v>
      </c>
      <c r="E53" s="135">
        <v>3.72</v>
      </c>
      <c r="F53" s="135">
        <f>'SEER Energy Efficiency Combos'!R22</f>
        <v>5.8242369820092712</v>
      </c>
      <c r="G53" s="137">
        <v>4.22</v>
      </c>
      <c r="H53" s="137">
        <f>'SCOP Energy Efficiency Combos'!R21</f>
        <v>5.2456408753455523</v>
      </c>
    </row>
    <row r="54" spans="1:8" ht="15.75" thickBot="1">
      <c r="A54" s="149"/>
      <c r="B54" s="149"/>
      <c r="C54" s="155"/>
      <c r="D54" s="136"/>
      <c r="E54" s="136"/>
      <c r="F54" s="136"/>
      <c r="G54" s="138"/>
      <c r="H54" s="138"/>
    </row>
    <row r="55" spans="1:8">
      <c r="A55" s="150" t="s">
        <v>59</v>
      </c>
      <c r="B55" s="150" t="s">
        <v>113</v>
      </c>
      <c r="C55" s="152" t="s">
        <v>16</v>
      </c>
      <c r="D55" s="127">
        <v>67.2</v>
      </c>
      <c r="E55" s="127">
        <v>4.1100000000000003</v>
      </c>
      <c r="F55" s="127">
        <f>'SEER Energy Efficiency Combos'!R24</f>
        <v>5.8955505000685564</v>
      </c>
      <c r="G55" s="129">
        <v>4.3899999999999997</v>
      </c>
      <c r="H55" s="129">
        <f>'SCOP Energy Efficiency Combos'!R23</f>
        <v>5.1685375344593281</v>
      </c>
    </row>
    <row r="56" spans="1:8" ht="15.75" thickBot="1">
      <c r="A56" s="151"/>
      <c r="B56" s="151"/>
      <c r="C56" s="153"/>
      <c r="D56" s="128"/>
      <c r="E56" s="128"/>
      <c r="F56" s="128"/>
      <c r="G56" s="130"/>
      <c r="H56" s="130"/>
    </row>
    <row r="57" spans="1:8">
      <c r="A57" s="148" t="s">
        <v>60</v>
      </c>
      <c r="B57" s="150" t="s">
        <v>114</v>
      </c>
      <c r="C57" s="154" t="s">
        <v>17</v>
      </c>
      <c r="D57" s="135">
        <v>72.8</v>
      </c>
      <c r="E57" s="135">
        <v>4.04</v>
      </c>
      <c r="F57" s="135">
        <f>'SEER Energy Efficiency Combos'!R26</f>
        <v>5.909267596847287</v>
      </c>
      <c r="G57" s="137">
        <v>4.3499999999999996</v>
      </c>
      <c r="H57" s="137">
        <f>'SCOP Energy Efficiency Combos'!R25</f>
        <v>5.0617458882854223</v>
      </c>
    </row>
    <row r="58" spans="1:8" ht="15.75" thickBot="1">
      <c r="A58" s="149"/>
      <c r="B58" s="151"/>
      <c r="C58" s="155"/>
      <c r="D58" s="136"/>
      <c r="E58" s="136"/>
      <c r="F58" s="136"/>
      <c r="G58" s="138"/>
      <c r="H58" s="138"/>
    </row>
    <row r="59" spans="1:8">
      <c r="A59" s="150" t="s">
        <v>61</v>
      </c>
      <c r="B59" s="150" t="s">
        <v>116</v>
      </c>
      <c r="C59" s="152" t="s">
        <v>18</v>
      </c>
      <c r="D59" s="127">
        <v>78.400000000000006</v>
      </c>
      <c r="E59" s="127">
        <v>3.99</v>
      </c>
      <c r="F59" s="127">
        <f>'SEER Energy Efficiency Combos'!R28</f>
        <v>5.9272064490043963</v>
      </c>
      <c r="G59" s="129">
        <v>4.32</v>
      </c>
      <c r="H59" s="129">
        <f>'SCOP Energy Efficiency Combos'!R27</f>
        <v>4.9861441539323001</v>
      </c>
    </row>
    <row r="60" spans="1:8" ht="15.75" thickBot="1">
      <c r="A60" s="151"/>
      <c r="B60" s="151"/>
      <c r="C60" s="153"/>
      <c r="D60" s="128"/>
      <c r="E60" s="128"/>
      <c r="F60" s="128"/>
      <c r="G60" s="130"/>
      <c r="H60" s="130"/>
    </row>
    <row r="61" spans="1:8">
      <c r="A61" s="148" t="s">
        <v>62</v>
      </c>
      <c r="B61" s="148" t="s">
        <v>115</v>
      </c>
      <c r="C61" s="154" t="s">
        <v>19</v>
      </c>
      <c r="D61" s="135">
        <v>84</v>
      </c>
      <c r="E61" s="135">
        <v>3.94</v>
      </c>
      <c r="F61" s="135">
        <f>'SEER Energy Efficiency Combos'!R30</f>
        <v>5.9480260235471425</v>
      </c>
      <c r="G61" s="137">
        <v>4.3</v>
      </c>
      <c r="H61" s="137">
        <f>'SCOP Energy Efficiency Combos'!R29</f>
        <v>4.9314609624977734</v>
      </c>
    </row>
    <row r="62" spans="1:8" ht="15.75" thickBot="1">
      <c r="A62" s="149"/>
      <c r="B62" s="149"/>
      <c r="C62" s="155"/>
      <c r="D62" s="136"/>
      <c r="E62" s="136"/>
      <c r="F62" s="136"/>
      <c r="G62" s="138"/>
      <c r="H62" s="138"/>
    </row>
    <row r="63" spans="1:8">
      <c r="A63" s="150" t="s">
        <v>63</v>
      </c>
      <c r="B63" s="150" t="s">
        <v>117</v>
      </c>
      <c r="C63" s="152" t="s">
        <v>20</v>
      </c>
      <c r="D63" s="127">
        <v>90.4</v>
      </c>
      <c r="E63" s="127">
        <v>3.78</v>
      </c>
      <c r="F63" s="127">
        <f>'SEER Energy Efficiency Combos'!R32</f>
        <v>5.7995499494529614</v>
      </c>
      <c r="G63" s="129">
        <v>4.24</v>
      </c>
      <c r="H63" s="129">
        <f>'SCOP Energy Efficiency Combos'!R31</f>
        <v>5.1388296867201122</v>
      </c>
    </row>
    <row r="64" spans="1:8" ht="15.75" thickBot="1">
      <c r="A64" s="151"/>
      <c r="B64" s="151"/>
      <c r="C64" s="153"/>
      <c r="D64" s="128"/>
      <c r="E64" s="128"/>
      <c r="F64" s="128"/>
      <c r="G64" s="130"/>
      <c r="H64" s="130"/>
    </row>
    <row r="65" spans="1:8">
      <c r="A65" s="148" t="s">
        <v>64</v>
      </c>
      <c r="B65" s="148" t="s">
        <v>118</v>
      </c>
      <c r="C65" s="154" t="s">
        <v>21</v>
      </c>
      <c r="D65" s="135">
        <v>96</v>
      </c>
      <c r="E65" s="135">
        <v>3.76</v>
      </c>
      <c r="F65" s="135">
        <f>'SEER Energy Efficiency Combos'!R34</f>
        <v>5.8284413780074029</v>
      </c>
      <c r="G65" s="137">
        <v>4.2300000000000004</v>
      </c>
      <c r="H65" s="137">
        <f>'SCOP Energy Efficiency Combos'!R33</f>
        <v>5.0750131798010427</v>
      </c>
    </row>
    <row r="66" spans="1:8" ht="15.75" thickBot="1">
      <c r="A66" s="149"/>
      <c r="B66" s="149"/>
      <c r="C66" s="155"/>
      <c r="D66" s="136"/>
      <c r="E66" s="136"/>
      <c r="F66" s="136"/>
      <c r="G66" s="138"/>
      <c r="H66" s="138"/>
    </row>
    <row r="67" spans="1:8">
      <c r="A67" s="150" t="s">
        <v>65</v>
      </c>
      <c r="B67" s="150" t="s">
        <v>119</v>
      </c>
      <c r="C67" s="152" t="s">
        <v>22</v>
      </c>
      <c r="D67" s="127">
        <v>102.4</v>
      </c>
      <c r="E67" s="127">
        <v>3.64</v>
      </c>
      <c r="F67" s="127">
        <f>'SEER Energy Efficiency Combos'!R36</f>
        <v>5.7094700470472217</v>
      </c>
      <c r="G67" s="129">
        <v>4.18</v>
      </c>
      <c r="H67" s="129">
        <f>'SCOP Energy Efficiency Combos'!R35</f>
        <v>5.2658646041943991</v>
      </c>
    </row>
    <row r="68" spans="1:8" ht="15.75" thickBot="1">
      <c r="A68" s="151"/>
      <c r="B68" s="151"/>
      <c r="C68" s="153"/>
      <c r="D68" s="128"/>
      <c r="E68" s="128"/>
      <c r="F68" s="128"/>
      <c r="G68" s="130"/>
      <c r="H68" s="130"/>
    </row>
    <row r="69" spans="1:8">
      <c r="A69" s="148" t="s">
        <v>66</v>
      </c>
      <c r="B69" s="148" t="s">
        <v>120</v>
      </c>
      <c r="C69" s="154" t="s">
        <v>23</v>
      </c>
      <c r="D69" s="135">
        <v>108</v>
      </c>
      <c r="E69" s="135">
        <v>3.63</v>
      </c>
      <c r="F69" s="135">
        <f>'SEER Energy Efficiency Combos'!R38</f>
        <v>5.7416733245670217</v>
      </c>
      <c r="G69" s="137">
        <v>4.17</v>
      </c>
      <c r="H69" s="137">
        <f>'SCOP Energy Efficiency Combos'!R37</f>
        <v>5.1963123648681222</v>
      </c>
    </row>
    <row r="70" spans="1:8" ht="15.75" thickBot="1">
      <c r="A70" s="149"/>
      <c r="B70" s="149"/>
      <c r="C70" s="155"/>
      <c r="D70" s="136"/>
      <c r="E70" s="136"/>
      <c r="F70" s="136"/>
      <c r="G70" s="138"/>
      <c r="H70" s="138"/>
    </row>
    <row r="71" spans="1:8">
      <c r="A71" s="150" t="s">
        <v>67</v>
      </c>
      <c r="B71" s="150" t="s">
        <v>121</v>
      </c>
      <c r="C71" s="152" t="s">
        <v>24</v>
      </c>
      <c r="D71" s="127">
        <v>113</v>
      </c>
      <c r="E71" s="127">
        <v>3.52</v>
      </c>
      <c r="F71" s="127">
        <f>'SEER Energy Efficiency Combos'!R40</f>
        <v>5.6320855445708551</v>
      </c>
      <c r="G71" s="129">
        <v>4.08</v>
      </c>
      <c r="H71" s="129">
        <f>'SCOP Energy Efficiency Combos'!R39</f>
        <v>5.1577484346743772</v>
      </c>
    </row>
    <row r="72" spans="1:8" ht="15.75" thickBot="1">
      <c r="A72" s="151"/>
      <c r="B72" s="151"/>
      <c r="C72" s="153"/>
      <c r="D72" s="128"/>
      <c r="E72" s="128"/>
      <c r="F72" s="128"/>
      <c r="G72" s="130"/>
      <c r="H72" s="130"/>
    </row>
    <row r="73" spans="1:8">
      <c r="A73" s="148" t="s">
        <v>68</v>
      </c>
      <c r="B73" s="148" t="s">
        <v>122</v>
      </c>
      <c r="C73" s="154" t="s">
        <v>25</v>
      </c>
      <c r="D73" s="135">
        <v>120</v>
      </c>
      <c r="E73" s="135">
        <v>3.53</v>
      </c>
      <c r="F73" s="135">
        <f>'SEER Energy Efficiency Combos'!R42</f>
        <v>5.67593938049228</v>
      </c>
      <c r="G73" s="137">
        <v>4.13</v>
      </c>
      <c r="H73" s="137">
        <f>'SCOP Energy Efficiency Combos'!R41</f>
        <v>5.3002460738825512</v>
      </c>
    </row>
    <row r="74" spans="1:8" ht="15.75" thickBot="1">
      <c r="A74" s="149"/>
      <c r="B74" s="149"/>
      <c r="C74" s="155"/>
      <c r="D74" s="136"/>
      <c r="E74" s="136"/>
      <c r="F74" s="136"/>
      <c r="G74" s="138"/>
      <c r="H74" s="138"/>
    </row>
    <row r="75" spans="1:8">
      <c r="A75" s="150" t="s">
        <v>69</v>
      </c>
      <c r="B75" s="150" t="s">
        <v>123</v>
      </c>
      <c r="C75" s="152" t="s">
        <v>26</v>
      </c>
      <c r="D75" s="127">
        <v>125</v>
      </c>
      <c r="E75" s="127">
        <v>3.44</v>
      </c>
      <c r="F75" s="127">
        <f>'SEER Energy Efficiency Combos'!R44</f>
        <v>5.5823425567701586</v>
      </c>
      <c r="G75" s="129">
        <v>4.05</v>
      </c>
      <c r="H75" s="129">
        <f>'SCOP Energy Efficiency Combos'!R43</f>
        <v>5.2597461879573411</v>
      </c>
    </row>
    <row r="76" spans="1:8" ht="15.75" thickBot="1">
      <c r="A76" s="151"/>
      <c r="B76" s="151"/>
      <c r="C76" s="153"/>
      <c r="D76" s="128"/>
      <c r="E76" s="128"/>
      <c r="F76" s="128"/>
      <c r="G76" s="130"/>
      <c r="H76" s="130"/>
    </row>
    <row r="77" spans="1:8" ht="15" customHeight="1">
      <c r="A77" s="145" t="s">
        <v>125</v>
      </c>
      <c r="B77" s="145"/>
      <c r="C77" s="145"/>
      <c r="D77" s="145"/>
      <c r="E77" s="145"/>
      <c r="F77" s="145"/>
      <c r="G77" s="145"/>
      <c r="H77" s="145"/>
    </row>
    <row r="78" spans="1:8">
      <c r="A78" s="146"/>
      <c r="B78" s="146"/>
      <c r="C78" s="146"/>
      <c r="D78" s="146"/>
      <c r="E78" s="146"/>
      <c r="F78" s="146"/>
      <c r="G78" s="146"/>
      <c r="H78" s="146"/>
    </row>
  </sheetData>
  <sheetProtection password="F008" sheet="1" objects="1" scenarios="1"/>
  <mergeCells count="292">
    <mergeCell ref="D45:D46"/>
    <mergeCell ref="D11:D12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G3:G4"/>
    <mergeCell ref="D5:D6"/>
    <mergeCell ref="E5:E6"/>
    <mergeCell ref="G5:G6"/>
    <mergeCell ref="D9:D10"/>
    <mergeCell ref="E9:E10"/>
    <mergeCell ref="G9:G10"/>
    <mergeCell ref="D13:D14"/>
    <mergeCell ref="G13:G14"/>
    <mergeCell ref="E13:E14"/>
    <mergeCell ref="D7:D8"/>
    <mergeCell ref="F3:F4"/>
    <mergeCell ref="E7:E8"/>
    <mergeCell ref="E11:E12"/>
    <mergeCell ref="G7:G8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B3:B4"/>
    <mergeCell ref="C3:C4"/>
    <mergeCell ref="A3:A4"/>
    <mergeCell ref="C5:C6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H3:H4"/>
    <mergeCell ref="F5:F6"/>
    <mergeCell ref="F7:F8"/>
    <mergeCell ref="F9:F10"/>
    <mergeCell ref="F11:F12"/>
    <mergeCell ref="F13:F14"/>
    <mergeCell ref="F15:F16"/>
    <mergeCell ref="C31:C32"/>
    <mergeCell ref="C19:C20"/>
    <mergeCell ref="C21:C22"/>
    <mergeCell ref="C23:C24"/>
    <mergeCell ref="C25:C26"/>
    <mergeCell ref="C27:C28"/>
    <mergeCell ref="C29:C30"/>
    <mergeCell ref="C7:C8"/>
    <mergeCell ref="C9:C10"/>
    <mergeCell ref="C11:C12"/>
    <mergeCell ref="C13:C14"/>
    <mergeCell ref="C15:C16"/>
    <mergeCell ref="C17:C18"/>
    <mergeCell ref="E3:E4"/>
    <mergeCell ref="D3:D4"/>
    <mergeCell ref="H5:H6"/>
    <mergeCell ref="H7:H8"/>
    <mergeCell ref="H43:H44"/>
    <mergeCell ref="H45:H46"/>
    <mergeCell ref="H9:H10"/>
    <mergeCell ref="H11:H12"/>
    <mergeCell ref="H13:H14"/>
    <mergeCell ref="H15:H16"/>
    <mergeCell ref="H17:H18"/>
    <mergeCell ref="F29:F30"/>
    <mergeCell ref="F31:F32"/>
    <mergeCell ref="F17:F18"/>
    <mergeCell ref="F19:F20"/>
    <mergeCell ref="F21:F22"/>
    <mergeCell ref="F23:F24"/>
    <mergeCell ref="F25:F26"/>
    <mergeCell ref="F27:F28"/>
    <mergeCell ref="H19:H20"/>
    <mergeCell ref="H21:H22"/>
    <mergeCell ref="H23:H24"/>
    <mergeCell ref="H25:H26"/>
    <mergeCell ref="H27:H28"/>
    <mergeCell ref="H29:H30"/>
    <mergeCell ref="G17:G18"/>
    <mergeCell ref="G11:G12"/>
    <mergeCell ref="G41:G42"/>
    <mergeCell ref="A49:A50"/>
    <mergeCell ref="B49:B50"/>
    <mergeCell ref="C49:C50"/>
    <mergeCell ref="F49:F50"/>
    <mergeCell ref="H31:H32"/>
    <mergeCell ref="H33:H34"/>
    <mergeCell ref="H35:H36"/>
    <mergeCell ref="H37:H38"/>
    <mergeCell ref="H39:H40"/>
    <mergeCell ref="H41:H42"/>
    <mergeCell ref="C43:C44"/>
    <mergeCell ref="C45:C46"/>
    <mergeCell ref="C33:C34"/>
    <mergeCell ref="C35:C36"/>
    <mergeCell ref="C37:C38"/>
    <mergeCell ref="C39:C40"/>
    <mergeCell ref="C41:C42"/>
    <mergeCell ref="D35:D36"/>
    <mergeCell ref="D37:D38"/>
    <mergeCell ref="D39:D40"/>
    <mergeCell ref="D41:D42"/>
    <mergeCell ref="D43:D44"/>
    <mergeCell ref="H49:H50"/>
    <mergeCell ref="F41:F42"/>
    <mergeCell ref="B51:B52"/>
    <mergeCell ref="C51:C52"/>
    <mergeCell ref="F51:F52"/>
    <mergeCell ref="B53:B54"/>
    <mergeCell ref="C53:C54"/>
    <mergeCell ref="F53:F54"/>
    <mergeCell ref="H51:H52"/>
    <mergeCell ref="H53:H54"/>
    <mergeCell ref="C59:C60"/>
    <mergeCell ref="F59:F60"/>
    <mergeCell ref="D51:D52"/>
    <mergeCell ref="E51:E52"/>
    <mergeCell ref="G51:G52"/>
    <mergeCell ref="D53:D54"/>
    <mergeCell ref="E53:E54"/>
    <mergeCell ref="G53:G54"/>
    <mergeCell ref="G55:G56"/>
    <mergeCell ref="G57:G58"/>
    <mergeCell ref="G59:G60"/>
    <mergeCell ref="B61:B62"/>
    <mergeCell ref="C61:C62"/>
    <mergeCell ref="F61:F62"/>
    <mergeCell ref="B55:B56"/>
    <mergeCell ref="C55:C56"/>
    <mergeCell ref="F55:F56"/>
    <mergeCell ref="B57:B58"/>
    <mergeCell ref="C57:C58"/>
    <mergeCell ref="F57:F58"/>
    <mergeCell ref="D55:D56"/>
    <mergeCell ref="E55:E56"/>
    <mergeCell ref="D57:D58"/>
    <mergeCell ref="E57:E58"/>
    <mergeCell ref="D59:D60"/>
    <mergeCell ref="E59:E60"/>
    <mergeCell ref="D61:D62"/>
    <mergeCell ref="E61:E62"/>
    <mergeCell ref="A55:A56"/>
    <mergeCell ref="A57:A58"/>
    <mergeCell ref="A59:A60"/>
    <mergeCell ref="A61:A62"/>
    <mergeCell ref="A63:A64"/>
    <mergeCell ref="B71:B72"/>
    <mergeCell ref="C71:C72"/>
    <mergeCell ref="F71:F72"/>
    <mergeCell ref="B73:B74"/>
    <mergeCell ref="C73:C74"/>
    <mergeCell ref="F73:F74"/>
    <mergeCell ref="B67:B68"/>
    <mergeCell ref="C67:C68"/>
    <mergeCell ref="F67:F68"/>
    <mergeCell ref="B69:B70"/>
    <mergeCell ref="C69:C70"/>
    <mergeCell ref="F69:F70"/>
    <mergeCell ref="B63:B64"/>
    <mergeCell ref="C63:C64"/>
    <mergeCell ref="F63:F64"/>
    <mergeCell ref="B65:B66"/>
    <mergeCell ref="C65:C66"/>
    <mergeCell ref="F65:F66"/>
    <mergeCell ref="B59:B60"/>
    <mergeCell ref="A77:H78"/>
    <mergeCell ref="H67:H68"/>
    <mergeCell ref="H69:H70"/>
    <mergeCell ref="H71:H72"/>
    <mergeCell ref="H73:H74"/>
    <mergeCell ref="H75:H76"/>
    <mergeCell ref="A47:H48"/>
    <mergeCell ref="H55:H56"/>
    <mergeCell ref="H57:H58"/>
    <mergeCell ref="H59:H60"/>
    <mergeCell ref="H61:H62"/>
    <mergeCell ref="H63:H64"/>
    <mergeCell ref="H65:H66"/>
    <mergeCell ref="A65:A66"/>
    <mergeCell ref="A67:A68"/>
    <mergeCell ref="A69:A70"/>
    <mergeCell ref="A71:A72"/>
    <mergeCell ref="A73:A74"/>
    <mergeCell ref="A75:A76"/>
    <mergeCell ref="B75:B76"/>
    <mergeCell ref="C75:C76"/>
    <mergeCell ref="F75:F76"/>
    <mergeCell ref="A51:A52"/>
    <mergeCell ref="A53:A54"/>
    <mergeCell ref="G37:G38"/>
    <mergeCell ref="G45:G46"/>
    <mergeCell ref="E37:E38"/>
    <mergeCell ref="E41:E42"/>
    <mergeCell ref="E45:E46"/>
    <mergeCell ref="E33:E34"/>
    <mergeCell ref="E29:E30"/>
    <mergeCell ref="E25:E26"/>
    <mergeCell ref="E21:E22"/>
    <mergeCell ref="F43:F44"/>
    <mergeCell ref="F45:F46"/>
    <mergeCell ref="F33:F34"/>
    <mergeCell ref="F35:F36"/>
    <mergeCell ref="F37:F38"/>
    <mergeCell ref="F39:F40"/>
    <mergeCell ref="D67:D68"/>
    <mergeCell ref="E67:E68"/>
    <mergeCell ref="G67:G68"/>
    <mergeCell ref="E15:E16"/>
    <mergeCell ref="E19:E20"/>
    <mergeCell ref="E23:E24"/>
    <mergeCell ref="E27:E28"/>
    <mergeCell ref="E31:E32"/>
    <mergeCell ref="E35:E36"/>
    <mergeCell ref="E39:E40"/>
    <mergeCell ref="E43:E44"/>
    <mergeCell ref="G43:G44"/>
    <mergeCell ref="G39:G40"/>
    <mergeCell ref="G35:G36"/>
    <mergeCell ref="G31:G32"/>
    <mergeCell ref="G27:G28"/>
    <mergeCell ref="G23:G24"/>
    <mergeCell ref="G19:G20"/>
    <mergeCell ref="G15:G16"/>
    <mergeCell ref="E17:E18"/>
    <mergeCell ref="G21:G22"/>
    <mergeCell ref="G25:G26"/>
    <mergeCell ref="G29:G30"/>
    <mergeCell ref="G33:G34"/>
    <mergeCell ref="A1:C2"/>
    <mergeCell ref="D1:D2"/>
    <mergeCell ref="D75:D76"/>
    <mergeCell ref="E75:E76"/>
    <mergeCell ref="G75:G76"/>
    <mergeCell ref="D49:D50"/>
    <mergeCell ref="E49:E50"/>
    <mergeCell ref="G49:G50"/>
    <mergeCell ref="D69:D70"/>
    <mergeCell ref="E69:E70"/>
    <mergeCell ref="G69:G70"/>
    <mergeCell ref="D71:D72"/>
    <mergeCell ref="E71:E72"/>
    <mergeCell ref="G71:G72"/>
    <mergeCell ref="D73:D74"/>
    <mergeCell ref="E73:E74"/>
    <mergeCell ref="G73:G74"/>
    <mergeCell ref="G61:G62"/>
    <mergeCell ref="D63:D64"/>
    <mergeCell ref="E63:E64"/>
    <mergeCell ref="G63:G64"/>
    <mergeCell ref="D65:D66"/>
    <mergeCell ref="E65:E66"/>
    <mergeCell ref="G65:G66"/>
  </mergeCells>
  <phoneticPr fontId="8"/>
  <pageMargins left="0.23622047244094491" right="0.23622047244094491" top="0.74803149606299213" bottom="0.74803149606299213" header="0.31496062992125984" footer="0.31496062992125984"/>
  <pageSetup paperSize="9" scale="92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57"/>
  <sheetViews>
    <sheetView showGridLines="0" topLeftCell="A28" zoomScale="80" zoomScaleNormal="80" workbookViewId="0">
      <selection activeCell="G10" sqref="G10"/>
    </sheetView>
  </sheetViews>
  <sheetFormatPr defaultRowHeight="14.25"/>
  <cols>
    <col min="1" max="1" width="9.140625" style="1"/>
    <col min="2" max="3" width="19.42578125" style="1" customWidth="1"/>
    <col min="4" max="4" width="28.7109375" style="1" bestFit="1" customWidth="1"/>
    <col min="5" max="5" width="9.140625" style="1"/>
    <col min="6" max="6" width="13.42578125" style="1" bestFit="1" customWidth="1"/>
    <col min="7" max="11" width="12.7109375" style="1" customWidth="1"/>
    <col min="12" max="12" width="9.140625" style="1" customWidth="1"/>
    <col min="13" max="13" width="14.85546875" style="1" hidden="1" customWidth="1"/>
    <col min="14" max="16" width="14.42578125" style="1" hidden="1" customWidth="1"/>
    <col min="17" max="17" width="15.7109375" style="1" hidden="1" customWidth="1"/>
    <col min="18" max="18" width="12.42578125" style="1" hidden="1" customWidth="1"/>
    <col min="19" max="16384" width="9.140625" style="1"/>
  </cols>
  <sheetData>
    <row r="1" spans="1:18">
      <c r="G1" s="2"/>
      <c r="H1" s="2"/>
    </row>
    <row r="2" spans="1:18" ht="35.25">
      <c r="A2" s="179" t="s">
        <v>35</v>
      </c>
      <c r="B2" s="179"/>
      <c r="C2" s="179"/>
      <c r="D2" s="179"/>
      <c r="E2" s="179"/>
      <c r="F2" s="179"/>
      <c r="G2" s="2"/>
      <c r="H2" s="2"/>
    </row>
    <row r="3" spans="1:18" ht="35.25">
      <c r="A3" s="179" t="s">
        <v>47</v>
      </c>
      <c r="B3" s="179"/>
      <c r="C3" s="179"/>
      <c r="D3" s="179"/>
      <c r="E3" s="179"/>
      <c r="F3" s="179"/>
      <c r="G3" s="2"/>
      <c r="H3" s="2"/>
    </row>
    <row r="4" spans="1:18">
      <c r="G4" s="2"/>
      <c r="H4" s="2"/>
    </row>
    <row r="5" spans="1:18" ht="30.75" thickBot="1">
      <c r="B5" s="3" t="s">
        <v>48</v>
      </c>
      <c r="C5" s="3"/>
      <c r="M5" s="2"/>
      <c r="N5" s="2"/>
      <c r="O5" s="2"/>
      <c r="P5" s="2"/>
      <c r="Q5" s="2"/>
      <c r="R5" s="2"/>
    </row>
    <row r="6" spans="1:18" ht="16.5" thickBot="1">
      <c r="A6" s="1" t="s">
        <v>136</v>
      </c>
      <c r="G6" s="162" t="s">
        <v>43</v>
      </c>
      <c r="H6" s="163"/>
      <c r="I6" s="163"/>
      <c r="J6" s="164"/>
      <c r="K6" s="70"/>
      <c r="M6" s="113"/>
      <c r="N6" s="201" t="s">
        <v>43</v>
      </c>
      <c r="O6" s="202"/>
      <c r="P6" s="202"/>
      <c r="Q6" s="202"/>
      <c r="R6" s="203"/>
    </row>
    <row r="7" spans="1:18" ht="15" customHeight="1">
      <c r="A7" s="180"/>
      <c r="B7" s="182" t="s">
        <v>0</v>
      </c>
      <c r="C7" s="182" t="s">
        <v>110</v>
      </c>
      <c r="D7" s="182" t="s">
        <v>1</v>
      </c>
      <c r="E7" s="182" t="s">
        <v>2</v>
      </c>
      <c r="F7" s="107" t="s">
        <v>46</v>
      </c>
      <c r="G7" s="171" t="s">
        <v>3</v>
      </c>
      <c r="H7" s="173" t="s">
        <v>4</v>
      </c>
      <c r="I7" s="173" t="s">
        <v>5</v>
      </c>
      <c r="J7" s="175" t="s">
        <v>6</v>
      </c>
      <c r="K7" s="70"/>
      <c r="M7" s="114" t="s">
        <v>46</v>
      </c>
      <c r="N7" s="204" t="s">
        <v>3</v>
      </c>
      <c r="O7" s="208" t="s">
        <v>4</v>
      </c>
      <c r="P7" s="208" t="s">
        <v>5</v>
      </c>
      <c r="Q7" s="206" t="s">
        <v>6</v>
      </c>
      <c r="R7" s="175" t="s">
        <v>31</v>
      </c>
    </row>
    <row r="8" spans="1:18" ht="16.5" thickBot="1">
      <c r="A8" s="181"/>
      <c r="B8" s="183"/>
      <c r="C8" s="183"/>
      <c r="D8" s="183"/>
      <c r="E8" s="183"/>
      <c r="F8" s="108" t="s">
        <v>7</v>
      </c>
      <c r="G8" s="172"/>
      <c r="H8" s="174"/>
      <c r="I8" s="174"/>
      <c r="J8" s="176"/>
      <c r="K8" s="70"/>
      <c r="M8" s="115" t="s">
        <v>7</v>
      </c>
      <c r="N8" s="205"/>
      <c r="O8" s="209"/>
      <c r="P8" s="209"/>
      <c r="Q8" s="207"/>
      <c r="R8" s="176"/>
    </row>
    <row r="9" spans="1:18" ht="15.75" hidden="1" thickBot="1">
      <c r="A9" s="74"/>
      <c r="B9" s="75"/>
      <c r="C9" s="76"/>
      <c r="D9" s="77"/>
      <c r="E9" s="77"/>
      <c r="F9" s="78"/>
      <c r="G9" s="79">
        <v>0.25</v>
      </c>
      <c r="H9" s="79">
        <v>0.5</v>
      </c>
      <c r="I9" s="79">
        <v>0.75</v>
      </c>
      <c r="J9" s="80">
        <v>1</v>
      </c>
      <c r="K9" s="70"/>
      <c r="M9" s="78"/>
      <c r="N9" s="79">
        <v>0.25</v>
      </c>
      <c r="O9" s="79">
        <v>0.5</v>
      </c>
      <c r="P9" s="79">
        <v>0.75</v>
      </c>
      <c r="Q9" s="80">
        <v>1</v>
      </c>
      <c r="R9" s="72"/>
    </row>
    <row r="10" spans="1:18" ht="15" customHeight="1">
      <c r="A10" s="184" t="s">
        <v>49</v>
      </c>
      <c r="B10" s="160" t="s">
        <v>131</v>
      </c>
      <c r="C10" s="160"/>
      <c r="D10" s="167" t="s">
        <v>8</v>
      </c>
      <c r="E10" s="169"/>
      <c r="F10" s="24" t="str">
        <f>IF($E10&gt;=1,M10*$E10, " ")</f>
        <v xml:space="preserve"> </v>
      </c>
      <c r="G10" s="25" t="str">
        <f>IF($E10&gt;=1,M10*$G$9*$E10, " ")</f>
        <v xml:space="preserve"> </v>
      </c>
      <c r="H10" s="26" t="str">
        <f>IF($E10&gt;=1,$M10*H$9*$E10, " ")</f>
        <v xml:space="preserve"> </v>
      </c>
      <c r="I10" s="26" t="str">
        <f>IF($E10&gt;=1,$M10*I$9*$E10, " ")</f>
        <v xml:space="preserve"> </v>
      </c>
      <c r="J10" s="27" t="str">
        <f>IF($E10&gt;=1,$M10*J$9*$E10, " ")</f>
        <v xml:space="preserve"> </v>
      </c>
      <c r="K10" s="70"/>
      <c r="M10" s="109">
        <v>22.4</v>
      </c>
      <c r="N10" s="85">
        <f>M10*$N$9</f>
        <v>5.6</v>
      </c>
      <c r="O10" s="86">
        <f>M10*$O$9</f>
        <v>11.2</v>
      </c>
      <c r="P10" s="86">
        <f>M10*$P$9</f>
        <v>16.799999999999997</v>
      </c>
      <c r="Q10" s="87">
        <f>M10*$Q$9</f>
        <v>22.4</v>
      </c>
      <c r="R10" s="199">
        <f>(N10/N11*$G$56)+(O10/O11*$H$56)+(P10/P11*$I$56)+(Q10/Q11*$J$56)</f>
        <v>5.8955505000685573</v>
      </c>
    </row>
    <row r="11" spans="1:18" ht="15.75" thickBot="1">
      <c r="A11" s="184"/>
      <c r="B11" s="161"/>
      <c r="C11" s="161"/>
      <c r="D11" s="168"/>
      <c r="E11" s="170"/>
      <c r="F11" s="31" t="str">
        <f>IF($E10&gt;=1,M11*$E10," ")</f>
        <v xml:space="preserve"> </v>
      </c>
      <c r="G11" s="32" t="str">
        <f>IF($E10&gt;=1,N11*$E10," ")</f>
        <v xml:space="preserve"> </v>
      </c>
      <c r="H11" s="33" t="str">
        <f>IF($E10&gt;=1,O11*$E10," ")</f>
        <v xml:space="preserve"> </v>
      </c>
      <c r="I11" s="33" t="str">
        <f>IF($E10&gt;=1,P11*$E10," ")</f>
        <v xml:space="preserve"> </v>
      </c>
      <c r="J11" s="34" t="str">
        <f>IF($E10&gt;=1,Q11*$E10," ")</f>
        <v xml:space="preserve"> </v>
      </c>
      <c r="K11" s="70"/>
      <c r="M11" s="101">
        <v>5.45</v>
      </c>
      <c r="N11" s="36">
        <v>1.133</v>
      </c>
      <c r="O11" s="37">
        <v>1.587</v>
      </c>
      <c r="P11" s="92">
        <v>2.87</v>
      </c>
      <c r="Q11" s="35">
        <f>M11</f>
        <v>5.45</v>
      </c>
      <c r="R11" s="200"/>
    </row>
    <row r="12" spans="1:18" ht="15" customHeight="1">
      <c r="A12" s="184"/>
      <c r="B12" s="158" t="s">
        <v>132</v>
      </c>
      <c r="C12" s="158"/>
      <c r="D12" s="177" t="s">
        <v>9</v>
      </c>
      <c r="E12" s="165"/>
      <c r="F12" s="38" t="str">
        <f>IF($E12&gt;=1,M12*$E12, " ")</f>
        <v xml:space="preserve"> </v>
      </c>
      <c r="G12" s="8" t="str">
        <f>IF($E12&gt;=1,M12*$G$9*$E12, " ")</f>
        <v xml:space="preserve"> </v>
      </c>
      <c r="H12" s="9" t="str">
        <f>IF($E12&gt;=1,$M12*H$9*$E12, " ")</f>
        <v xml:space="preserve"> </v>
      </c>
      <c r="I12" s="9" t="str">
        <f>IF($E12&gt;=1,$M12*I$9*$E12, " ")</f>
        <v xml:space="preserve"> </v>
      </c>
      <c r="J12" s="10" t="str">
        <f>IF($E12&gt;=1,$M12*J$9*$E12, " ")</f>
        <v xml:space="preserve"> </v>
      </c>
      <c r="K12" s="70"/>
      <c r="M12" s="100">
        <v>28</v>
      </c>
      <c r="N12" s="29">
        <f>M12*$N$9</f>
        <v>7</v>
      </c>
      <c r="O12" s="30">
        <f>M12*$O$9</f>
        <v>14</v>
      </c>
      <c r="P12" s="30">
        <f>M12*$P$9</f>
        <v>21</v>
      </c>
      <c r="Q12" s="28">
        <f>M12*$Q$9</f>
        <v>28</v>
      </c>
      <c r="R12" s="199">
        <f>(N12/N13*$G$56)+(O12/O13*$H$56)+(P12/P13*$I$56)+(Q12/Q13*$J$56)</f>
        <v>5.9480260235471416</v>
      </c>
    </row>
    <row r="13" spans="1:18" ht="15.75" thickBot="1">
      <c r="A13" s="184"/>
      <c r="B13" s="159"/>
      <c r="C13" s="159"/>
      <c r="D13" s="178"/>
      <c r="E13" s="166"/>
      <c r="F13" s="39" t="str">
        <f>IF($E12&gt;=1,M13*$E12," ")</f>
        <v xml:space="preserve"> </v>
      </c>
      <c r="G13" s="16" t="str">
        <f>IF($E12&gt;=1,N13*$E12," ")</f>
        <v xml:space="preserve"> </v>
      </c>
      <c r="H13" s="17" t="str">
        <f>IF($E12&gt;=1,O13*$E12," ")</f>
        <v xml:space="preserve"> </v>
      </c>
      <c r="I13" s="17" t="str">
        <f>IF($E12&gt;=1,P13*$E12," ")</f>
        <v xml:space="preserve"> </v>
      </c>
      <c r="J13" s="18" t="str">
        <f>IF($E12&gt;=1,Q13*$E12," ")</f>
        <v xml:space="preserve"> </v>
      </c>
      <c r="K13" s="70"/>
      <c r="M13" s="101">
        <v>7.11</v>
      </c>
      <c r="N13" s="36">
        <v>1.216</v>
      </c>
      <c r="O13" s="37">
        <v>2.012</v>
      </c>
      <c r="P13" s="37">
        <v>3.694</v>
      </c>
      <c r="Q13" s="35">
        <f>M13</f>
        <v>7.11</v>
      </c>
      <c r="R13" s="200"/>
    </row>
    <row r="14" spans="1:18" ht="15" customHeight="1">
      <c r="A14" s="184"/>
      <c r="B14" s="160" t="s">
        <v>72</v>
      </c>
      <c r="C14" s="160"/>
      <c r="D14" s="167" t="s">
        <v>10</v>
      </c>
      <c r="E14" s="169"/>
      <c r="F14" s="24" t="str">
        <f>IF($E14&gt;=1,M14*$E14, " ")</f>
        <v xml:space="preserve"> </v>
      </c>
      <c r="G14" s="25" t="str">
        <f>IF($E14&gt;=1,M14*$G$9*$E14, " ")</f>
        <v xml:space="preserve"> </v>
      </c>
      <c r="H14" s="26" t="str">
        <f>IF($E14&gt;=1,$M14*H$9*$E14, " ")</f>
        <v xml:space="preserve"> </v>
      </c>
      <c r="I14" s="26" t="str">
        <f>IF($E14&gt;=1,$M14*I$9*$E14, " ")</f>
        <v xml:space="preserve"> </v>
      </c>
      <c r="J14" s="27" t="str">
        <f>IF($E14&gt;=1,$M14*J$9*$E14, " ")</f>
        <v xml:space="preserve"> </v>
      </c>
      <c r="K14" s="70"/>
      <c r="M14" s="100">
        <v>33.5</v>
      </c>
      <c r="N14" s="29">
        <f>M14*$N$9</f>
        <v>8.375</v>
      </c>
      <c r="O14" s="30">
        <f>M14*$O$9</f>
        <v>16.75</v>
      </c>
      <c r="P14" s="30">
        <f>M14*$P$9</f>
        <v>25.125</v>
      </c>
      <c r="Q14" s="28">
        <f>M14*$Q$9</f>
        <v>33.5</v>
      </c>
      <c r="R14" s="199">
        <f>(N14/N15*$G$56)+(O14/O15*$H$56)+(P14/P15*$I$56)+(Q14/Q15*$J$56)</f>
        <v>5.5512950723959147</v>
      </c>
    </row>
    <row r="15" spans="1:18" ht="15.75" thickBot="1">
      <c r="A15" s="184"/>
      <c r="B15" s="161"/>
      <c r="C15" s="161"/>
      <c r="D15" s="168"/>
      <c r="E15" s="170"/>
      <c r="F15" s="31" t="str">
        <f>IF($E14&gt;=1,M15*$E14," ")</f>
        <v xml:space="preserve"> </v>
      </c>
      <c r="G15" s="32" t="str">
        <f>IF($E14&gt;=1,N15*$E14," ")</f>
        <v xml:space="preserve"> </v>
      </c>
      <c r="H15" s="33" t="str">
        <f>IF($E14&gt;=1,O15*$E14," ")</f>
        <v xml:space="preserve"> </v>
      </c>
      <c r="I15" s="33" t="str">
        <f>IF($E14&gt;=1,P15*$E14," ")</f>
        <v xml:space="preserve"> </v>
      </c>
      <c r="J15" s="34" t="str">
        <f>IF($E14&gt;=1,Q15*$E14," ")</f>
        <v xml:space="preserve"> </v>
      </c>
      <c r="K15" s="70"/>
      <c r="M15" s="101">
        <v>9.75</v>
      </c>
      <c r="N15" s="94">
        <v>1.38</v>
      </c>
      <c r="O15" s="37">
        <v>2.6240000000000001</v>
      </c>
      <c r="P15" s="37">
        <v>4.9409999999999998</v>
      </c>
      <c r="Q15" s="35">
        <f>M15</f>
        <v>9.75</v>
      </c>
      <c r="R15" s="200"/>
    </row>
    <row r="16" spans="1:18" ht="15" customHeight="1">
      <c r="A16" s="184"/>
      <c r="B16" s="158" t="s">
        <v>73</v>
      </c>
      <c r="C16" s="158"/>
      <c r="D16" s="177" t="s">
        <v>11</v>
      </c>
      <c r="E16" s="165"/>
      <c r="F16" s="38" t="str">
        <f>IF($E16&gt;=1,M16*$E16, " ")</f>
        <v xml:space="preserve"> </v>
      </c>
      <c r="G16" s="8" t="str">
        <f>IF($E16&gt;=1,M16*$G$9*$E16, " ")</f>
        <v xml:space="preserve"> </v>
      </c>
      <c r="H16" s="9" t="str">
        <f>IF($E16&gt;=1,$M16*H$9*$E16, " ")</f>
        <v xml:space="preserve"> </v>
      </c>
      <c r="I16" s="9" t="str">
        <f>IF($E16&gt;=1,$M16*I$9*$E16, " ")</f>
        <v xml:space="preserve"> </v>
      </c>
      <c r="J16" s="10" t="str">
        <f>IF($E16&gt;=1,$M16*J$9*$E16, " ")</f>
        <v xml:space="preserve"> </v>
      </c>
      <c r="K16" s="70"/>
      <c r="M16" s="100">
        <v>40</v>
      </c>
      <c r="N16" s="29">
        <f>M16*$N$9</f>
        <v>10</v>
      </c>
      <c r="O16" s="30">
        <f>M16*$O$9</f>
        <v>20</v>
      </c>
      <c r="P16" s="30">
        <f>M16*$P$9</f>
        <v>30</v>
      </c>
      <c r="Q16" s="28">
        <f>M16*$Q$9</f>
        <v>40</v>
      </c>
      <c r="R16" s="199">
        <f>(N16/N17*$G$56)+(O16/O17*$H$56)+(P16/P17*$I$56)+(Q16/Q17*$J$56)</f>
        <v>5.6759393804922791</v>
      </c>
    </row>
    <row r="17" spans="1:18" ht="15.75" thickBot="1">
      <c r="A17" s="184"/>
      <c r="B17" s="159"/>
      <c r="C17" s="159"/>
      <c r="D17" s="178"/>
      <c r="E17" s="166"/>
      <c r="F17" s="39" t="str">
        <f>IF($E16&gt;=1,M17*$E16," ")</f>
        <v xml:space="preserve"> </v>
      </c>
      <c r="G17" s="16" t="str">
        <f>IF($E16&gt;=1,N17*$E16," ")</f>
        <v xml:space="preserve"> </v>
      </c>
      <c r="H17" s="17" t="str">
        <f>IF($E16&gt;=1,O17*$E16," ")</f>
        <v xml:space="preserve"> </v>
      </c>
      <c r="I17" s="17" t="str">
        <f>IF($E16&gt;=1,P17*$E16," ")</f>
        <v xml:space="preserve"> </v>
      </c>
      <c r="J17" s="18" t="str">
        <f>IF($E16&gt;=1,Q17*$E16," ")</f>
        <v xml:space="preserve"> </v>
      </c>
      <c r="K17" s="70"/>
      <c r="M17" s="101">
        <v>11.34</v>
      </c>
      <c r="N17" s="36">
        <v>1.665</v>
      </c>
      <c r="O17" s="37">
        <v>3.0529999999999999</v>
      </c>
      <c r="P17" s="92">
        <v>5.67</v>
      </c>
      <c r="Q17" s="35">
        <f>M17</f>
        <v>11.34</v>
      </c>
      <c r="R17" s="200"/>
    </row>
    <row r="18" spans="1:18" ht="15" customHeight="1">
      <c r="A18" s="184"/>
      <c r="B18" s="160" t="s">
        <v>74</v>
      </c>
      <c r="C18" s="160"/>
      <c r="D18" s="167" t="s">
        <v>12</v>
      </c>
      <c r="E18" s="169"/>
      <c r="F18" s="24" t="str">
        <f>IF($E18&gt;=1,M18*$E18, " ")</f>
        <v xml:space="preserve"> </v>
      </c>
      <c r="G18" s="25" t="str">
        <f>IF($E18&gt;=1,M18*$G$9*$E18, " ")</f>
        <v xml:space="preserve"> </v>
      </c>
      <c r="H18" s="26" t="str">
        <f>IF($E18&gt;=1,$M18*H$9*$E18, " ")</f>
        <v xml:space="preserve"> </v>
      </c>
      <c r="I18" s="26" t="str">
        <f>IF($E18&gt;=1,$M18*I$9*$E18, " ")</f>
        <v xml:space="preserve"> </v>
      </c>
      <c r="J18" s="27" t="str">
        <f>IF($E18&gt;=1,$M18*J$9*$E18, " ")</f>
        <v xml:space="preserve"> </v>
      </c>
      <c r="K18" s="70"/>
      <c r="M18" s="100">
        <v>45</v>
      </c>
      <c r="N18" s="29">
        <f>M18*$N$9</f>
        <v>11.25</v>
      </c>
      <c r="O18" s="30">
        <f>M18*$O$9</f>
        <v>22.5</v>
      </c>
      <c r="P18" s="30">
        <f>M18*$P$9</f>
        <v>33.75</v>
      </c>
      <c r="Q18" s="28">
        <f>M18*$Q$9</f>
        <v>45</v>
      </c>
      <c r="R18" s="199">
        <f>(N18/N19*$G$56)+(O18/O19*$H$56)+(P18/P19*$I$56)+(Q18/Q19*$J$56)</f>
        <v>5.4246282845052054</v>
      </c>
    </row>
    <row r="19" spans="1:18" ht="15.75" thickBot="1">
      <c r="A19" s="184"/>
      <c r="B19" s="161"/>
      <c r="C19" s="161"/>
      <c r="D19" s="168"/>
      <c r="E19" s="170"/>
      <c r="F19" s="31" t="str">
        <f>IF($E18&gt;=1,M19*$E18," ")</f>
        <v xml:space="preserve"> </v>
      </c>
      <c r="G19" s="32" t="str">
        <f>IF($E18&gt;=1,N19*$E18," ")</f>
        <v xml:space="preserve"> </v>
      </c>
      <c r="H19" s="33" t="str">
        <f>IF($E18&gt;=1,O19*$E18," ")</f>
        <v xml:space="preserve"> </v>
      </c>
      <c r="I19" s="33" t="str">
        <f>IF($E18&gt;=1,P19*$E18," ")</f>
        <v xml:space="preserve"> </v>
      </c>
      <c r="J19" s="34" t="str">
        <f>IF($E18&gt;=1,Q19*$E18," ")</f>
        <v xml:space="preserve"> </v>
      </c>
      <c r="K19" s="70"/>
      <c r="M19" s="101">
        <v>13.61</v>
      </c>
      <c r="N19" s="94">
        <v>1.89</v>
      </c>
      <c r="O19" s="37">
        <v>3.6179999999999999</v>
      </c>
      <c r="P19" s="37">
        <v>6.7560000000000002</v>
      </c>
      <c r="Q19" s="35">
        <f>M19</f>
        <v>13.61</v>
      </c>
      <c r="R19" s="200"/>
    </row>
    <row r="20" spans="1:18" ht="15" customHeight="1">
      <c r="A20" s="184"/>
      <c r="B20" s="158" t="s">
        <v>75</v>
      </c>
      <c r="C20" s="158" t="s">
        <v>93</v>
      </c>
      <c r="D20" s="177" t="s">
        <v>13</v>
      </c>
      <c r="E20" s="165"/>
      <c r="F20" s="38" t="str">
        <f>IF($E20&gt;=1,M20*$E20, " ")</f>
        <v xml:space="preserve"> </v>
      </c>
      <c r="G20" s="8" t="str">
        <f>IF($E20&gt;=1,M20*$G$9*$E20, " ")</f>
        <v xml:space="preserve"> </v>
      </c>
      <c r="H20" s="9" t="str">
        <f>IF($E20&gt;=1,$M20*H$9*$E20, " ")</f>
        <v xml:space="preserve"> </v>
      </c>
      <c r="I20" s="9" t="str">
        <f>IF($E20&gt;=1,$M20*I$9*$E20, " ")</f>
        <v xml:space="preserve"> </v>
      </c>
      <c r="J20" s="10" t="str">
        <f>IF($E20&gt;=1,$M20*J$9*$E20, " ")</f>
        <v xml:space="preserve"> </v>
      </c>
      <c r="K20" s="70"/>
      <c r="M20" s="100">
        <v>50.4</v>
      </c>
      <c r="N20" s="29">
        <f>M20*$N$9</f>
        <v>12.6</v>
      </c>
      <c r="O20" s="30">
        <f>M20*$O$9</f>
        <v>25.2</v>
      </c>
      <c r="P20" s="30">
        <f>M20*$P$9</f>
        <v>37.799999999999997</v>
      </c>
      <c r="Q20" s="28">
        <f>M20*$Q$9</f>
        <v>50.4</v>
      </c>
      <c r="R20" s="199">
        <f>(N20/N21*$G$56)+(O20/O21*$H$56)+(P20/P21*$I$56)+(Q20/Q21*$J$56)</f>
        <v>5.9178045852034016</v>
      </c>
    </row>
    <row r="21" spans="1:18" ht="15.75" thickBot="1">
      <c r="A21" s="184"/>
      <c r="B21" s="159"/>
      <c r="C21" s="159"/>
      <c r="D21" s="178"/>
      <c r="E21" s="166"/>
      <c r="F21" s="39" t="str">
        <f>IF($E20&gt;=1,M21*$E20," ")</f>
        <v xml:space="preserve"> </v>
      </c>
      <c r="G21" s="16" t="str">
        <f>IF($E20&gt;=1,N21*$E20," ")</f>
        <v xml:space="preserve"> </v>
      </c>
      <c r="H21" s="17" t="str">
        <f>IF($E20&gt;=1,O21*$E20," ")</f>
        <v xml:space="preserve"> </v>
      </c>
      <c r="I21" s="17" t="str">
        <f>IF($E20&gt;=1,P21*$E20," ")</f>
        <v xml:space="preserve"> </v>
      </c>
      <c r="J21" s="18" t="str">
        <f>IF($E20&gt;=1,Q21*$E20," ")</f>
        <v xml:space="preserve"> </v>
      </c>
      <c r="K21" s="70"/>
      <c r="M21" s="101">
        <v>12.56</v>
      </c>
      <c r="N21" s="36">
        <f>N13+N11</f>
        <v>2.3490000000000002</v>
      </c>
      <c r="O21" s="37">
        <f>O13+O11</f>
        <v>3.5990000000000002</v>
      </c>
      <c r="P21" s="37">
        <f>P13+P11</f>
        <v>6.5640000000000001</v>
      </c>
      <c r="Q21" s="35">
        <f>Q13+Q11</f>
        <v>12.56</v>
      </c>
      <c r="R21" s="200"/>
    </row>
    <row r="22" spans="1:18" ht="15" customHeight="1">
      <c r="A22" s="184"/>
      <c r="B22" s="160" t="s">
        <v>76</v>
      </c>
      <c r="C22" s="160" t="s">
        <v>94</v>
      </c>
      <c r="D22" s="167" t="s">
        <v>14</v>
      </c>
      <c r="E22" s="169"/>
      <c r="F22" s="24" t="str">
        <f>IF($E22&gt;=1,M22*$E22, " ")</f>
        <v xml:space="preserve"> </v>
      </c>
      <c r="G22" s="25" t="str">
        <f>IF($E22&gt;=1,M22*$G$9*$E22, " ")</f>
        <v xml:space="preserve"> </v>
      </c>
      <c r="H22" s="26" t="str">
        <f>IF($E22&gt;=1,$M22*H$9*$E22, " ")</f>
        <v xml:space="preserve"> </v>
      </c>
      <c r="I22" s="26" t="str">
        <f>IF($E22&gt;=1,$M22*I$9*$E22, " ")</f>
        <v xml:space="preserve"> </v>
      </c>
      <c r="J22" s="27" t="str">
        <f>IF($E22&gt;=1,$M22*J$9*$E22, " ")</f>
        <v xml:space="preserve"> </v>
      </c>
      <c r="K22" s="70"/>
      <c r="M22" s="100">
        <v>56</v>
      </c>
      <c r="N22" s="29">
        <f>M22*$N$9</f>
        <v>14</v>
      </c>
      <c r="O22" s="30">
        <f>M22*$O$9</f>
        <v>28</v>
      </c>
      <c r="P22" s="30">
        <f>M22*$P$9</f>
        <v>42</v>
      </c>
      <c r="Q22" s="28">
        <f>M22*$Q$9</f>
        <v>56</v>
      </c>
      <c r="R22" s="199">
        <f t="shared" ref="R22" si="0">(N22/N23*$G$56)+(O22/O23*$H$56)+(P22/P23*$I$56)+(Q22/Q23*$J$56)</f>
        <v>5.9480260235471416</v>
      </c>
    </row>
    <row r="23" spans="1:18" ht="15.75" thickBot="1">
      <c r="A23" s="184"/>
      <c r="B23" s="161"/>
      <c r="C23" s="161"/>
      <c r="D23" s="168"/>
      <c r="E23" s="170"/>
      <c r="F23" s="31" t="str">
        <f>IF($E22&gt;=1,M23*$E22," ")</f>
        <v xml:space="preserve"> </v>
      </c>
      <c r="G23" s="32" t="str">
        <f>IF($E22&gt;=1,N23*$E22," ")</f>
        <v xml:space="preserve"> </v>
      </c>
      <c r="H23" s="33" t="str">
        <f>IF($E22&gt;=1,O23*$E22," ")</f>
        <v xml:space="preserve"> </v>
      </c>
      <c r="I23" s="33" t="str">
        <f>IF($E22&gt;=1,P23*$E22," ")</f>
        <v xml:space="preserve"> </v>
      </c>
      <c r="J23" s="34" t="str">
        <f>IF($E22&gt;=1,Q23*$E22," ")</f>
        <v xml:space="preserve"> </v>
      </c>
      <c r="K23" s="70"/>
      <c r="M23" s="101">
        <v>14.22</v>
      </c>
      <c r="N23" s="36">
        <f>N13+N13</f>
        <v>2.4319999999999999</v>
      </c>
      <c r="O23" s="37">
        <f>O13+O13</f>
        <v>4.024</v>
      </c>
      <c r="P23" s="37">
        <f>P13+P13</f>
        <v>7.3879999999999999</v>
      </c>
      <c r="Q23" s="35">
        <f>Q13+Q13</f>
        <v>14.22</v>
      </c>
      <c r="R23" s="200"/>
    </row>
    <row r="24" spans="1:18" ht="15" customHeight="1">
      <c r="A24" s="184"/>
      <c r="B24" s="158" t="s">
        <v>77</v>
      </c>
      <c r="C24" s="158" t="s">
        <v>95</v>
      </c>
      <c r="D24" s="177" t="s">
        <v>15</v>
      </c>
      <c r="E24" s="165"/>
      <c r="F24" s="38" t="str">
        <f>IF($E24&gt;=1,M24*$E24, " ")</f>
        <v xml:space="preserve"> </v>
      </c>
      <c r="G24" s="8" t="str">
        <f>IF($E24&gt;=1,M24*$G$9*$E24, " ")</f>
        <v xml:space="preserve"> </v>
      </c>
      <c r="H24" s="9" t="str">
        <f>IF($E24&gt;=1,$M24*H$9*$E24, " ")</f>
        <v xml:space="preserve"> </v>
      </c>
      <c r="I24" s="9" t="str">
        <f>IF($E24&gt;=1,$M24*I$9*$E24, " ")</f>
        <v xml:space="preserve"> </v>
      </c>
      <c r="J24" s="10" t="str">
        <f>IF($E24&gt;=1,$M24*J$9*$E24, " ")</f>
        <v xml:space="preserve"> </v>
      </c>
      <c r="K24" s="70"/>
      <c r="M24" s="100">
        <v>61.5</v>
      </c>
      <c r="N24" s="29">
        <f>M24*$N$9</f>
        <v>15.375</v>
      </c>
      <c r="O24" s="30">
        <f>M24*$O$9</f>
        <v>30.75</v>
      </c>
      <c r="P24" s="30">
        <f>M24*$P$9</f>
        <v>46.125</v>
      </c>
      <c r="Q24" s="28">
        <f>M24*$Q$9</f>
        <v>61.5</v>
      </c>
      <c r="R24" s="199">
        <f t="shared" ref="R24" si="1">(N24/N25*$G$56)+(O24/O25*$H$56)+(P24/P25*$I$56)+(Q24/Q25*$J$56)</f>
        <v>5.7193939223906742</v>
      </c>
    </row>
    <row r="25" spans="1:18" ht="15.75" thickBot="1">
      <c r="A25" s="184"/>
      <c r="B25" s="159"/>
      <c r="C25" s="159"/>
      <c r="D25" s="178"/>
      <c r="E25" s="166"/>
      <c r="F25" s="39" t="str">
        <f>IF($E24&gt;=1,M25*$E24," ")</f>
        <v xml:space="preserve"> </v>
      </c>
      <c r="G25" s="16" t="str">
        <f>IF($E24&gt;=1,N25*$E24," ")</f>
        <v xml:space="preserve"> </v>
      </c>
      <c r="H25" s="17" t="str">
        <f>IF($E24&gt;=1,O25*$E24," ")</f>
        <v xml:space="preserve"> </v>
      </c>
      <c r="I25" s="17" t="str">
        <f>IF($E24&gt;=1,P25*$E24," ")</f>
        <v xml:space="preserve"> </v>
      </c>
      <c r="J25" s="18" t="str">
        <f>IF($E24&gt;=1,Q25*$E24," ")</f>
        <v xml:space="preserve"> </v>
      </c>
      <c r="K25" s="70"/>
      <c r="M25" s="101">
        <v>16.86</v>
      </c>
      <c r="N25" s="36">
        <f>N15+N13</f>
        <v>2.5960000000000001</v>
      </c>
      <c r="O25" s="37">
        <f>O15+O13</f>
        <v>4.6360000000000001</v>
      </c>
      <c r="P25" s="37">
        <f>P15+P13</f>
        <v>8.6349999999999998</v>
      </c>
      <c r="Q25" s="35">
        <f>Q15+Q13</f>
        <v>16.86</v>
      </c>
      <c r="R25" s="200"/>
    </row>
    <row r="26" spans="1:18" ht="15" customHeight="1">
      <c r="A26" s="184"/>
      <c r="B26" s="160" t="s">
        <v>78</v>
      </c>
      <c r="C26" s="160" t="s">
        <v>96</v>
      </c>
      <c r="D26" s="167" t="s">
        <v>16</v>
      </c>
      <c r="E26" s="169"/>
      <c r="F26" s="24" t="str">
        <f>IF($E26&gt;=1,M26*$E26, " ")</f>
        <v xml:space="preserve"> </v>
      </c>
      <c r="G26" s="25" t="str">
        <f>IF($E26&gt;=1,M26*$G$9*$E26, " ")</f>
        <v xml:space="preserve"> </v>
      </c>
      <c r="H26" s="26" t="str">
        <f>IF($E26&gt;=1,$M26*H$9*$E26, " ")</f>
        <v xml:space="preserve"> </v>
      </c>
      <c r="I26" s="26" t="str">
        <f>IF($E26&gt;=1,$M26*I$9*$E26, " ")</f>
        <v xml:space="preserve"> </v>
      </c>
      <c r="J26" s="27" t="str">
        <f>IF($E26&gt;=1,$M26*J$9*$E26, " ")</f>
        <v xml:space="preserve"> </v>
      </c>
      <c r="K26" s="70"/>
      <c r="M26" s="100">
        <v>67</v>
      </c>
      <c r="N26" s="29">
        <f>M26*$N$9</f>
        <v>16.75</v>
      </c>
      <c r="O26" s="30">
        <f>M26*$O$9</f>
        <v>33.5</v>
      </c>
      <c r="P26" s="30">
        <f>M26*$P$9</f>
        <v>50.25</v>
      </c>
      <c r="Q26" s="28">
        <f>M26*$Q$9</f>
        <v>67</v>
      </c>
      <c r="R26" s="199">
        <f t="shared" ref="R26" si="2">(N26/N27*$G$56)+(O26/O27*$H$56)+(P26/P27*$I$56)+(Q26/Q27*$J$56)</f>
        <v>5.5512950723959147</v>
      </c>
    </row>
    <row r="27" spans="1:18" ht="15.75" thickBot="1">
      <c r="A27" s="184"/>
      <c r="B27" s="161"/>
      <c r="C27" s="161"/>
      <c r="D27" s="168"/>
      <c r="E27" s="170"/>
      <c r="F27" s="31" t="str">
        <f>IF($E26&gt;=1,M27*$E26," ")</f>
        <v xml:space="preserve"> </v>
      </c>
      <c r="G27" s="32" t="str">
        <f>IF($E26&gt;=1,N27*$E26," ")</f>
        <v xml:space="preserve"> </v>
      </c>
      <c r="H27" s="33" t="str">
        <f>IF($E26&gt;=1,O27*$E26," ")</f>
        <v xml:space="preserve"> </v>
      </c>
      <c r="I27" s="33" t="str">
        <f>IF($E26&gt;=1,P27*$E26," ")</f>
        <v xml:space="preserve"> </v>
      </c>
      <c r="J27" s="34" t="str">
        <f>IF($E26&gt;=1,Q27*$E26," ")</f>
        <v xml:space="preserve"> </v>
      </c>
      <c r="K27" s="70"/>
      <c r="M27" s="101">
        <v>19.5</v>
      </c>
      <c r="N27" s="36">
        <f>N15+N15</f>
        <v>2.76</v>
      </c>
      <c r="O27" s="37">
        <f>O15+O15</f>
        <v>5.2480000000000002</v>
      </c>
      <c r="P27" s="37">
        <f>P15+P15</f>
        <v>9.8819999999999997</v>
      </c>
      <c r="Q27" s="35">
        <f>Q15+Q15</f>
        <v>19.5</v>
      </c>
      <c r="R27" s="200"/>
    </row>
    <row r="28" spans="1:18" ht="15" customHeight="1">
      <c r="A28" s="184"/>
      <c r="B28" s="158" t="s">
        <v>91</v>
      </c>
      <c r="C28" s="158" t="s">
        <v>97</v>
      </c>
      <c r="D28" s="177" t="s">
        <v>17</v>
      </c>
      <c r="E28" s="165"/>
      <c r="F28" s="38" t="str">
        <f>IF($E28&gt;=1,M28*$E28, " ")</f>
        <v xml:space="preserve"> </v>
      </c>
      <c r="G28" s="8" t="str">
        <f>IF($E28&gt;=1,M28*$G$9*$E28, " ")</f>
        <v xml:space="preserve"> </v>
      </c>
      <c r="H28" s="9" t="str">
        <f>IF($E28&gt;=1,$M28*H$9*$E28, " ")</f>
        <v xml:space="preserve"> </v>
      </c>
      <c r="I28" s="9" t="str">
        <f>IF($E28&gt;=1,$M28*I$9*$E28, " ")</f>
        <v xml:space="preserve"> </v>
      </c>
      <c r="J28" s="10" t="str">
        <f>IF($E28&gt;=1,$M28*J$9*$E28, " ")</f>
        <v xml:space="preserve"> </v>
      </c>
      <c r="K28" s="70"/>
      <c r="M28" s="100">
        <v>73</v>
      </c>
      <c r="N28" s="29">
        <f>M28*$N$9</f>
        <v>18.25</v>
      </c>
      <c r="O28" s="30">
        <f>M28*$O$9</f>
        <v>36.5</v>
      </c>
      <c r="P28" s="30">
        <f>M28*$P$9</f>
        <v>54.75</v>
      </c>
      <c r="Q28" s="28">
        <f>M28*$Q$9</f>
        <v>73</v>
      </c>
      <c r="R28" s="199">
        <f t="shared" ref="R28" si="3">(N28/N29*$G$56)+(O28/O29*$H$56)+(P28/P29*$I$56)+(Q28/Q29*$J$56)</f>
        <v>5.6084052272238525</v>
      </c>
    </row>
    <row r="29" spans="1:18" ht="15.75" thickBot="1">
      <c r="A29" s="184"/>
      <c r="B29" s="159"/>
      <c r="C29" s="159"/>
      <c r="D29" s="178"/>
      <c r="E29" s="166"/>
      <c r="F29" s="39" t="str">
        <f>IF($E28&gt;=1,M29*$E28," ")</f>
        <v xml:space="preserve"> </v>
      </c>
      <c r="G29" s="16" t="str">
        <f>IF($E28&gt;=1,N29*$E28," ")</f>
        <v xml:space="preserve"> </v>
      </c>
      <c r="H29" s="17" t="str">
        <f>IF($E28&gt;=1,O29*$E28," ")</f>
        <v xml:space="preserve"> </v>
      </c>
      <c r="I29" s="17" t="str">
        <f>IF($E28&gt;=1,P29*$E28," ")</f>
        <v xml:space="preserve"> </v>
      </c>
      <c r="J29" s="18" t="str">
        <f>IF($E28&gt;=1,Q29*$E28," ")</f>
        <v xml:space="preserve"> </v>
      </c>
      <c r="K29" s="70"/>
      <c r="M29" s="101">
        <v>20.72</v>
      </c>
      <c r="N29" s="36">
        <f>N19+N13</f>
        <v>3.1059999999999999</v>
      </c>
      <c r="O29" s="37">
        <f>O19+O13</f>
        <v>5.63</v>
      </c>
      <c r="P29" s="37">
        <f>P19+P13</f>
        <v>10.45</v>
      </c>
      <c r="Q29" s="35">
        <f>Q19+Q13</f>
        <v>20.72</v>
      </c>
      <c r="R29" s="200"/>
    </row>
    <row r="30" spans="1:18" ht="15" customHeight="1">
      <c r="A30" s="184"/>
      <c r="B30" s="160" t="s">
        <v>80</v>
      </c>
      <c r="C30" s="160" t="s">
        <v>98</v>
      </c>
      <c r="D30" s="167" t="s">
        <v>18</v>
      </c>
      <c r="E30" s="169"/>
      <c r="F30" s="24" t="str">
        <f>IF($E30&gt;=1,M30*$E30, " ")</f>
        <v xml:space="preserve"> </v>
      </c>
      <c r="G30" s="25" t="str">
        <f>IF($E30&gt;=1,M30*$G$9*$E30, " ")</f>
        <v xml:space="preserve"> </v>
      </c>
      <c r="H30" s="26" t="str">
        <f>IF($E30&gt;=1,$M30*H$9*$E30, " ")</f>
        <v xml:space="preserve"> </v>
      </c>
      <c r="I30" s="26" t="str">
        <f>IF($E30&gt;=1,$M30*I$9*$E30, " ")</f>
        <v xml:space="preserve"> </v>
      </c>
      <c r="J30" s="27" t="str">
        <f>IF($E30&gt;=1,$M30*J$9*$E30, " ")</f>
        <v xml:space="preserve"> </v>
      </c>
      <c r="K30" s="70"/>
      <c r="M30" s="100">
        <v>78.5</v>
      </c>
      <c r="N30" s="29">
        <f>M30*$N$9</f>
        <v>19.625</v>
      </c>
      <c r="O30" s="30">
        <f>M30*$O$9</f>
        <v>39.25</v>
      </c>
      <c r="P30" s="30">
        <f>M30*$P$9</f>
        <v>58.875</v>
      </c>
      <c r="Q30" s="28">
        <f>M30*$Q$9</f>
        <v>78.5</v>
      </c>
      <c r="R30" s="199">
        <f t="shared" ref="R30" si="4">(N30/N31*$G$56)+(O30/O31*$H$56)+(P30/P31*$I$56)+(Q30/Q31*$J$56)</f>
        <v>5.4779261703080007</v>
      </c>
    </row>
    <row r="31" spans="1:18" ht="15.75" thickBot="1">
      <c r="A31" s="184"/>
      <c r="B31" s="161"/>
      <c r="C31" s="161"/>
      <c r="D31" s="168"/>
      <c r="E31" s="170"/>
      <c r="F31" s="31" t="str">
        <f>IF($E30&gt;=1,M31*$E30," ")</f>
        <v xml:space="preserve"> </v>
      </c>
      <c r="G31" s="32" t="str">
        <f>IF($E30&gt;=1,N31*$E30," ")</f>
        <v xml:space="preserve"> </v>
      </c>
      <c r="H31" s="33" t="str">
        <f>IF($E30&gt;=1,O31*$E30," ")</f>
        <v xml:space="preserve"> </v>
      </c>
      <c r="I31" s="33" t="str">
        <f>IF($E30&gt;=1,P31*$E30," ")</f>
        <v xml:space="preserve"> </v>
      </c>
      <c r="J31" s="34" t="str">
        <f>IF($E30&gt;=1,Q31*$E30," ")</f>
        <v xml:space="preserve"> </v>
      </c>
      <c r="K31" s="70"/>
      <c r="M31" s="101">
        <v>23.36</v>
      </c>
      <c r="N31" s="36">
        <f>N19+N15</f>
        <v>3.2699999999999996</v>
      </c>
      <c r="O31" s="37">
        <f>O19+O15</f>
        <v>6.242</v>
      </c>
      <c r="P31" s="37">
        <f>P19+P15</f>
        <v>11.696999999999999</v>
      </c>
      <c r="Q31" s="35">
        <f>Q19+Q15</f>
        <v>23.36</v>
      </c>
      <c r="R31" s="200"/>
    </row>
    <row r="32" spans="1:18" ht="15" customHeight="1">
      <c r="A32" s="184"/>
      <c r="B32" s="158" t="s">
        <v>81</v>
      </c>
      <c r="C32" s="158" t="s">
        <v>99</v>
      </c>
      <c r="D32" s="177" t="s">
        <v>19</v>
      </c>
      <c r="E32" s="165"/>
      <c r="F32" s="38" t="str">
        <f>IF($E32&gt;=1,M32*$E32, " ")</f>
        <v xml:space="preserve"> </v>
      </c>
      <c r="G32" s="8" t="str">
        <f>IF($E32&gt;=1,M32*$G$9*$E32, " ")</f>
        <v xml:space="preserve"> </v>
      </c>
      <c r="H32" s="9" t="str">
        <f>IF($E32&gt;=1,$M32*H$9*$E32, " ")</f>
        <v xml:space="preserve"> </v>
      </c>
      <c r="I32" s="9" t="str">
        <f>IF($E32&gt;=1,$M32*I$9*$E32, " ")</f>
        <v xml:space="preserve"> </v>
      </c>
      <c r="J32" s="10" t="str">
        <f>IF($E32&gt;=1,$M32*J$9*$E32, " ")</f>
        <v xml:space="preserve"> </v>
      </c>
      <c r="K32" s="70"/>
      <c r="M32" s="100">
        <v>85</v>
      </c>
      <c r="N32" s="29">
        <f>M32*$N$9</f>
        <v>21.25</v>
      </c>
      <c r="O32" s="30">
        <f>M32*$O$9</f>
        <v>42.5</v>
      </c>
      <c r="P32" s="30">
        <f>M32*$P$9</f>
        <v>63.75</v>
      </c>
      <c r="Q32" s="28">
        <f>M32*$Q$9</f>
        <v>85</v>
      </c>
      <c r="R32" s="199">
        <f t="shared" ref="R32" si="5">(N32/N33*$G$56)+(O32/O33*$H$56)+(P32/P33*$I$56)+(Q32/Q33*$J$56)</f>
        <v>5.5395451273832386</v>
      </c>
    </row>
    <row r="33" spans="1:18" ht="15.75" thickBot="1">
      <c r="A33" s="184"/>
      <c r="B33" s="159"/>
      <c r="C33" s="159"/>
      <c r="D33" s="178"/>
      <c r="E33" s="166"/>
      <c r="F33" s="39" t="str">
        <f>IF($E32&gt;=1,M33*$E32," ")</f>
        <v xml:space="preserve"> </v>
      </c>
      <c r="G33" s="16" t="str">
        <f>IF($E32&gt;=1,N33*$E32," ")</f>
        <v xml:space="preserve"> </v>
      </c>
      <c r="H33" s="17" t="str">
        <f>IF($E32&gt;=1,O33*$E32," ")</f>
        <v xml:space="preserve"> </v>
      </c>
      <c r="I33" s="17" t="str">
        <f>IF($E32&gt;=1,P33*$E32," ")</f>
        <v xml:space="preserve"> </v>
      </c>
      <c r="J33" s="18" t="str">
        <f>IF($E32&gt;=1,Q33*$E32," ")</f>
        <v xml:space="preserve"> </v>
      </c>
      <c r="K33" s="70"/>
      <c r="M33" s="101">
        <v>34.950000000000003</v>
      </c>
      <c r="N33" s="36">
        <f>N19+N17</f>
        <v>3.5549999999999997</v>
      </c>
      <c r="O33" s="37">
        <f>O19+O17</f>
        <v>6.6709999999999994</v>
      </c>
      <c r="P33" s="37">
        <f>P19+P17</f>
        <v>12.426</v>
      </c>
      <c r="Q33" s="35">
        <f>Q19+Q17</f>
        <v>24.95</v>
      </c>
      <c r="R33" s="200"/>
    </row>
    <row r="34" spans="1:18" ht="15" customHeight="1">
      <c r="A34" s="184"/>
      <c r="B34" s="160" t="s">
        <v>82</v>
      </c>
      <c r="C34" s="160" t="s">
        <v>100</v>
      </c>
      <c r="D34" s="167" t="s">
        <v>20</v>
      </c>
      <c r="E34" s="169"/>
      <c r="F34" s="24" t="str">
        <f>IF($E34&gt;=1,M34*$E34, " ")</f>
        <v xml:space="preserve"> </v>
      </c>
      <c r="G34" s="25" t="str">
        <f>IF($E34&gt;=1,M34*$G$9*$E34, " ")</f>
        <v xml:space="preserve"> </v>
      </c>
      <c r="H34" s="26" t="str">
        <f>IF($E34&gt;=1,$M34*H$9*$E34, " ")</f>
        <v xml:space="preserve"> </v>
      </c>
      <c r="I34" s="26" t="str">
        <f>IF($E34&gt;=1,$M34*I$9*$E34, " ")</f>
        <v xml:space="preserve"> </v>
      </c>
      <c r="J34" s="27" t="str">
        <f>IF($E34&gt;=1,$M34*J$9*$E34, " ")</f>
        <v xml:space="preserve"> </v>
      </c>
      <c r="K34" s="70"/>
      <c r="M34" s="100">
        <v>90</v>
      </c>
      <c r="N34" s="29">
        <f>M34*$N$9</f>
        <v>22.5</v>
      </c>
      <c r="O34" s="30">
        <f>M34*$O$9</f>
        <v>45</v>
      </c>
      <c r="P34" s="30">
        <f>M34*$P$9</f>
        <v>67.5</v>
      </c>
      <c r="Q34" s="28">
        <f>M34*$Q$9</f>
        <v>90</v>
      </c>
      <c r="R34" s="199">
        <f t="shared" ref="R34" si="6">(N34/N35*$G$56)+(O34/O35*$H$56)+(P34/P35*$I$56)+(Q34/Q35*$J$56)</f>
        <v>5.4246282845052054</v>
      </c>
    </row>
    <row r="35" spans="1:18" ht="15.75" thickBot="1">
      <c r="A35" s="184"/>
      <c r="B35" s="161"/>
      <c r="C35" s="161"/>
      <c r="D35" s="168"/>
      <c r="E35" s="170"/>
      <c r="F35" s="31" t="str">
        <f>IF($E34&gt;=1,M35*$E34," ")</f>
        <v xml:space="preserve"> </v>
      </c>
      <c r="G35" s="32" t="str">
        <f>IF($E34&gt;=1,N35*$E34," ")</f>
        <v xml:space="preserve"> </v>
      </c>
      <c r="H35" s="33" t="str">
        <f>IF($E34&gt;=1,O35*$E34," ")</f>
        <v xml:space="preserve"> </v>
      </c>
      <c r="I35" s="33" t="str">
        <f>IF($E34&gt;=1,P35*$E34," ")</f>
        <v xml:space="preserve"> </v>
      </c>
      <c r="J35" s="34" t="str">
        <f>IF($E34&gt;=1,Q35*$E34," ")</f>
        <v xml:space="preserve"> </v>
      </c>
      <c r="K35" s="70"/>
      <c r="M35" s="101">
        <v>27.22</v>
      </c>
      <c r="N35" s="36">
        <f>N19+N19</f>
        <v>3.78</v>
      </c>
      <c r="O35" s="37">
        <f>O19+O19</f>
        <v>7.2359999999999998</v>
      </c>
      <c r="P35" s="37">
        <f>P19+P19</f>
        <v>13.512</v>
      </c>
      <c r="Q35" s="35">
        <f>Q19+Q19</f>
        <v>27.22</v>
      </c>
      <c r="R35" s="200"/>
    </row>
    <row r="36" spans="1:18" ht="15" customHeight="1">
      <c r="A36" s="184"/>
      <c r="B36" s="158" t="s">
        <v>83</v>
      </c>
      <c r="C36" s="158" t="s">
        <v>101</v>
      </c>
      <c r="D36" s="177" t="s">
        <v>21</v>
      </c>
      <c r="E36" s="165"/>
      <c r="F36" s="38" t="str">
        <f>IF($E36&gt;=1,M36*$E36, " ")</f>
        <v xml:space="preserve"> </v>
      </c>
      <c r="G36" s="8" t="str">
        <f>IF($E36&gt;=1,M36*$G$9*$E36, " ")</f>
        <v xml:space="preserve"> </v>
      </c>
      <c r="H36" s="9" t="str">
        <f>IF($E36&gt;=1,$M36*H$9*$E36, " ")</f>
        <v xml:space="preserve"> </v>
      </c>
      <c r="I36" s="9" t="str">
        <f>IF($E36&gt;=1,$M36*I$9*$E36, " ")</f>
        <v xml:space="preserve"> </v>
      </c>
      <c r="J36" s="10" t="str">
        <f>IF($E36&gt;=1,$M36*J$9*$E36, " ")</f>
        <v xml:space="preserve"> </v>
      </c>
      <c r="K36" s="70"/>
      <c r="M36" s="100">
        <v>95</v>
      </c>
      <c r="N36" s="29">
        <f>M36*$N$9</f>
        <v>23.75</v>
      </c>
      <c r="O36" s="30">
        <f>M36*$O$9</f>
        <v>47.5</v>
      </c>
      <c r="P36" s="30">
        <f>M36*$P$9</f>
        <v>71.25</v>
      </c>
      <c r="Q36" s="28">
        <f>M36*$Q$9</f>
        <v>95</v>
      </c>
      <c r="R36" s="199">
        <f t="shared" ref="R36" si="7">(N36/N37*$G$56)+(O36/O37*$H$56)+(P36/P37*$I$56)+(Q36/Q37*$J$56)</f>
        <v>5.6578845767314689</v>
      </c>
    </row>
    <row r="37" spans="1:18" ht="15.75" thickBot="1">
      <c r="A37" s="184"/>
      <c r="B37" s="159"/>
      <c r="C37" s="159"/>
      <c r="D37" s="178"/>
      <c r="E37" s="166"/>
      <c r="F37" s="39" t="str">
        <f>IF($E36&gt;=1,M37*$E36," ")</f>
        <v xml:space="preserve"> </v>
      </c>
      <c r="G37" s="16" t="str">
        <f>IF($E36&gt;=1,N37*$E36," ")</f>
        <v xml:space="preserve"> </v>
      </c>
      <c r="H37" s="17" t="str">
        <f>IF($E36&gt;=1,O37*$E36," ")</f>
        <v xml:space="preserve"> </v>
      </c>
      <c r="I37" s="17" t="str">
        <f>IF($E36&gt;=1,P37*$E36," ")</f>
        <v xml:space="preserve"> </v>
      </c>
      <c r="J37" s="18" t="str">
        <f>IF($E36&gt;=1,Q37*$E36," ")</f>
        <v xml:space="preserve"> </v>
      </c>
      <c r="K37" s="70"/>
      <c r="M37" s="101">
        <v>26.61</v>
      </c>
      <c r="N37" s="36">
        <f>N15+N15+N13</f>
        <v>3.976</v>
      </c>
      <c r="O37" s="37">
        <f>O15+O15+O13</f>
        <v>7.26</v>
      </c>
      <c r="P37" s="37">
        <f>P15+P15+P13</f>
        <v>13.576000000000001</v>
      </c>
      <c r="Q37" s="35">
        <f>Q15+Q15+Q13</f>
        <v>26.61</v>
      </c>
      <c r="R37" s="200"/>
    </row>
    <row r="38" spans="1:18" ht="15" customHeight="1">
      <c r="A38" s="184"/>
      <c r="B38" s="160" t="s">
        <v>84</v>
      </c>
      <c r="C38" s="160" t="s">
        <v>102</v>
      </c>
      <c r="D38" s="167" t="s">
        <v>22</v>
      </c>
      <c r="E38" s="169"/>
      <c r="F38" s="24" t="str">
        <f>IF($E38&gt;=1,M38*$E38, " ")</f>
        <v xml:space="preserve"> </v>
      </c>
      <c r="G38" s="25" t="str">
        <f>IF($E38&gt;=1,M38*$G$9*$E38, " ")</f>
        <v xml:space="preserve"> </v>
      </c>
      <c r="H38" s="26" t="str">
        <f>IF($E38&gt;=1,$M38*H$9*$E38, " ")</f>
        <v xml:space="preserve"> </v>
      </c>
      <c r="I38" s="26" t="str">
        <f>IF($E38&gt;=1,$M38*I$9*$E38, " ")</f>
        <v xml:space="preserve"> </v>
      </c>
      <c r="J38" s="27" t="str">
        <f>IF($E38&gt;=1,$M38*J$9*$E38, " ")</f>
        <v xml:space="preserve"> </v>
      </c>
      <c r="K38" s="70"/>
      <c r="M38" s="100">
        <v>100.5</v>
      </c>
      <c r="N38" s="29">
        <f>M38*$N$9</f>
        <v>25.125</v>
      </c>
      <c r="O38" s="30">
        <f>M38*$O$9</f>
        <v>50.25</v>
      </c>
      <c r="P38" s="30">
        <f>M38*$P$9</f>
        <v>75.375</v>
      </c>
      <c r="Q38" s="28">
        <f>M38*$Q$9</f>
        <v>100.5</v>
      </c>
      <c r="R38" s="199">
        <f t="shared" ref="R38" si="8">(N38/N39*$G$56)+(O38/O39*$H$56)+(P38/P39*$I$56)+(Q38/Q39*$J$56)</f>
        <v>5.5512950723959147</v>
      </c>
    </row>
    <row r="39" spans="1:18" ht="15.75" thickBot="1">
      <c r="A39" s="184"/>
      <c r="B39" s="161"/>
      <c r="C39" s="161"/>
      <c r="D39" s="168"/>
      <c r="E39" s="170"/>
      <c r="F39" s="31" t="str">
        <f>IF($E38&gt;=1,M39*$E38," ")</f>
        <v xml:space="preserve"> </v>
      </c>
      <c r="G39" s="32" t="str">
        <f>IF($E38&gt;=1,N39*$E38," ")</f>
        <v xml:space="preserve"> </v>
      </c>
      <c r="H39" s="33" t="str">
        <f>IF($E38&gt;=1,O39*$E38," ")</f>
        <v xml:space="preserve"> </v>
      </c>
      <c r="I39" s="33" t="str">
        <f>IF($E38&gt;=1,P39*$E38," ")</f>
        <v xml:space="preserve"> </v>
      </c>
      <c r="J39" s="34" t="str">
        <f>IF($E38&gt;=1,Q39*$E38," ")</f>
        <v xml:space="preserve"> </v>
      </c>
      <c r="K39" s="70"/>
      <c r="M39" s="101">
        <v>29.25</v>
      </c>
      <c r="N39" s="36">
        <f>N15+N15+N15</f>
        <v>4.1399999999999997</v>
      </c>
      <c r="O39" s="37">
        <f>O15+O15+O15</f>
        <v>7.8719999999999999</v>
      </c>
      <c r="P39" s="37">
        <f>P15+P15+P15</f>
        <v>14.823</v>
      </c>
      <c r="Q39" s="35">
        <f>Q15+Q15+Q15</f>
        <v>29.25</v>
      </c>
      <c r="R39" s="200"/>
    </row>
    <row r="40" spans="1:18" ht="15" customHeight="1">
      <c r="A40" s="184"/>
      <c r="B40" s="158" t="s">
        <v>85</v>
      </c>
      <c r="C40" s="158" t="s">
        <v>103</v>
      </c>
      <c r="D40" s="177" t="s">
        <v>23</v>
      </c>
      <c r="E40" s="165"/>
      <c r="F40" s="38" t="str">
        <f>IF($E40&gt;=1,M40*$E40, " ")</f>
        <v xml:space="preserve"> </v>
      </c>
      <c r="G40" s="8" t="str">
        <f>IF($E40&gt;=1,M40*$G$9*$E40, " ")</f>
        <v xml:space="preserve"> </v>
      </c>
      <c r="H40" s="9" t="str">
        <f>IF($E40&gt;=1,$M40*H$9*$E40, " ")</f>
        <v xml:space="preserve"> </v>
      </c>
      <c r="I40" s="9" t="str">
        <f>IF($E40&gt;=1,$M40*I$9*$E40, " ")</f>
        <v xml:space="preserve"> </v>
      </c>
      <c r="J40" s="10" t="str">
        <f>IF($E40&gt;=1,$M40*J$9*$E40, " ")</f>
        <v xml:space="preserve"> </v>
      </c>
      <c r="K40" s="70"/>
      <c r="M40" s="100">
        <v>106.5</v>
      </c>
      <c r="N40" s="29">
        <f>M40*$N$9</f>
        <v>26.625</v>
      </c>
      <c r="O40" s="30">
        <f>M40*$O$9</f>
        <v>53.25</v>
      </c>
      <c r="P40" s="30">
        <f>M40*$P$9</f>
        <v>79.875</v>
      </c>
      <c r="Q40" s="28">
        <f>M40*$Q$9</f>
        <v>106.5</v>
      </c>
      <c r="R40" s="199">
        <f t="shared" ref="R40" si="9">(N40/N41*$G$56)+(O40/O41*$H$56)+(P40/P41*$I$56)+(Q40/Q41*$J$56)</f>
        <v>5.5896763536150598</v>
      </c>
    </row>
    <row r="41" spans="1:18" ht="15.75" thickBot="1">
      <c r="A41" s="184"/>
      <c r="B41" s="159"/>
      <c r="C41" s="159"/>
      <c r="D41" s="178"/>
      <c r="E41" s="166"/>
      <c r="F41" s="39" t="str">
        <f>IF($E40&gt;=1,M41*$E40," ")</f>
        <v xml:space="preserve"> </v>
      </c>
      <c r="G41" s="16" t="str">
        <f>IF($E40&gt;=1,N41*$E40," ")</f>
        <v xml:space="preserve"> </v>
      </c>
      <c r="H41" s="17" t="str">
        <f>IF($E40&gt;=1,O41*$E40," ")</f>
        <v xml:space="preserve"> </v>
      </c>
      <c r="I41" s="17" t="str">
        <f>IF($E40&gt;=1,P41*$E40," ")</f>
        <v xml:space="preserve"> </v>
      </c>
      <c r="J41" s="18" t="str">
        <f>IF($E40&gt;=1,Q41*$E40," ")</f>
        <v xml:space="preserve"> </v>
      </c>
      <c r="K41" s="70"/>
      <c r="M41" s="101">
        <v>30.47</v>
      </c>
      <c r="N41" s="36">
        <f>N19+N15+N13</f>
        <v>4.4859999999999998</v>
      </c>
      <c r="O41" s="37">
        <f>O19+O15+O13</f>
        <v>8.2539999999999996</v>
      </c>
      <c r="P41" s="37">
        <f>P19+P15+P13</f>
        <v>15.390999999999998</v>
      </c>
      <c r="Q41" s="35">
        <f>Q19+Q15+Q13</f>
        <v>30.47</v>
      </c>
      <c r="R41" s="200"/>
    </row>
    <row r="42" spans="1:18" ht="15" customHeight="1">
      <c r="A42" s="184"/>
      <c r="B42" s="160" t="s">
        <v>86</v>
      </c>
      <c r="C42" s="160" t="s">
        <v>104</v>
      </c>
      <c r="D42" s="167" t="s">
        <v>24</v>
      </c>
      <c r="E42" s="169"/>
      <c r="F42" s="24" t="str">
        <f>IF($E42&gt;=1,M42*$E42, " ")</f>
        <v xml:space="preserve"> </v>
      </c>
      <c r="G42" s="25" t="str">
        <f>IF($E42&gt;=1,M42*$G$9*$E42, " ")</f>
        <v xml:space="preserve"> </v>
      </c>
      <c r="H42" s="26" t="str">
        <f>IF($E42&gt;=1,$M42*H$9*$E42, " ")</f>
        <v xml:space="preserve"> </v>
      </c>
      <c r="I42" s="26" t="str">
        <f>IF($E42&gt;=1,$M42*I$9*$E42, " ")</f>
        <v xml:space="preserve"> </v>
      </c>
      <c r="J42" s="27" t="str">
        <f>IF($E42&gt;=1,$M42*J$9*$E42, " ")</f>
        <v xml:space="preserve"> </v>
      </c>
      <c r="K42" s="70"/>
      <c r="M42" s="100">
        <v>112</v>
      </c>
      <c r="N42" s="29">
        <f>M42*$N$9</f>
        <v>28</v>
      </c>
      <c r="O42" s="30">
        <f>M42*$O$9</f>
        <v>56</v>
      </c>
      <c r="P42" s="30">
        <f>M42*$P$9</f>
        <v>84</v>
      </c>
      <c r="Q42" s="28">
        <f>M42*$Q$9</f>
        <v>112</v>
      </c>
      <c r="R42" s="199">
        <f t="shared" ref="R42" si="10">(N42/N43*$G$56)+(O42/O43*$H$56)+(P42/P43*$I$56)+(Q42/Q43*$J$56)</f>
        <v>5.4996547096117254</v>
      </c>
    </row>
    <row r="43" spans="1:18" ht="15.75" thickBot="1">
      <c r="A43" s="184"/>
      <c r="B43" s="161"/>
      <c r="C43" s="161"/>
      <c r="D43" s="168"/>
      <c r="E43" s="170"/>
      <c r="F43" s="31" t="str">
        <f>IF($E42&gt;=1,M43*$E42," ")</f>
        <v xml:space="preserve"> </v>
      </c>
      <c r="G43" s="32" t="str">
        <f>IF($E42&gt;=1,N43*$E42," ")</f>
        <v xml:space="preserve"> </v>
      </c>
      <c r="H43" s="33" t="str">
        <f>IF($E42&gt;=1,O43*$E42," ")</f>
        <v xml:space="preserve"> </v>
      </c>
      <c r="I43" s="33" t="str">
        <f>IF($E42&gt;=1,P43*$E42," ")</f>
        <v xml:space="preserve"> </v>
      </c>
      <c r="J43" s="34" t="str">
        <f>IF($E42&gt;=1,Q43*$E42," ")</f>
        <v xml:space="preserve"> </v>
      </c>
      <c r="K43" s="70"/>
      <c r="M43" s="101">
        <f>13.61+9.75+9.75</f>
        <v>33.11</v>
      </c>
      <c r="N43" s="36">
        <f>N19+N15+N15</f>
        <v>4.6499999999999995</v>
      </c>
      <c r="O43" s="37">
        <f>O19+O15+O15</f>
        <v>8.8659999999999997</v>
      </c>
      <c r="P43" s="37">
        <f>P19+P15+P15</f>
        <v>16.637999999999998</v>
      </c>
      <c r="Q43" s="35">
        <f>Q19+Q15+Q15</f>
        <v>33.11</v>
      </c>
      <c r="R43" s="200"/>
    </row>
    <row r="44" spans="1:18" ht="15" customHeight="1">
      <c r="A44" s="184"/>
      <c r="B44" s="158" t="s">
        <v>87</v>
      </c>
      <c r="C44" s="158" t="s">
        <v>105</v>
      </c>
      <c r="D44" s="177" t="s">
        <v>25</v>
      </c>
      <c r="E44" s="165"/>
      <c r="F44" s="38" t="str">
        <f>IF($E44&gt;=1,M44*$E44, " ")</f>
        <v xml:space="preserve"> </v>
      </c>
      <c r="G44" s="8" t="str">
        <f>IF($E44&gt;=1,M44*$G$9*$E44, " ")</f>
        <v xml:space="preserve"> </v>
      </c>
      <c r="H44" s="9" t="str">
        <f>IF($E44&gt;=1,$M44*H$9*$E44, " ")</f>
        <v xml:space="preserve"> </v>
      </c>
      <c r="I44" s="9" t="str">
        <f>IF($E44&gt;=1,$M44*I$9*$E44, " ")</f>
        <v xml:space="preserve"> </v>
      </c>
      <c r="J44" s="10" t="str">
        <f>IF($E44&gt;=1,$M44*J$9*$E44, " ")</f>
        <v xml:space="preserve"> </v>
      </c>
      <c r="K44" s="70"/>
      <c r="M44" s="100">
        <v>118</v>
      </c>
      <c r="N44" s="29">
        <f>M44*$N$9</f>
        <v>29.5</v>
      </c>
      <c r="O44" s="30">
        <f>M44*$O$9</f>
        <v>59</v>
      </c>
      <c r="P44" s="30">
        <f>M44*$P$9</f>
        <v>88.5</v>
      </c>
      <c r="Q44" s="28">
        <f>M44*$Q$9</f>
        <v>118</v>
      </c>
      <c r="R44" s="199">
        <f t="shared" ref="R44" si="11">(N44/N45*$G$56)+(O44/O45*$H$56)+(P44/P45*$I$56)+(Q44/Q45*$J$56)</f>
        <v>5.5360622520764107</v>
      </c>
    </row>
    <row r="45" spans="1:18" ht="15.75" thickBot="1">
      <c r="A45" s="184"/>
      <c r="B45" s="159"/>
      <c r="C45" s="159"/>
      <c r="D45" s="178"/>
      <c r="E45" s="166"/>
      <c r="F45" s="39" t="str">
        <f>IF($E44&gt;=1,M45*$E44," ")</f>
        <v xml:space="preserve"> </v>
      </c>
      <c r="G45" s="16" t="str">
        <f>IF($E44&gt;=1,N45*$E44," ")</f>
        <v xml:space="preserve"> </v>
      </c>
      <c r="H45" s="17" t="str">
        <f>IF($E44&gt;=1,O45*$E44," ")</f>
        <v xml:space="preserve"> </v>
      </c>
      <c r="I45" s="17" t="str">
        <f>IF($E44&gt;=1,P45*$E44," ")</f>
        <v xml:space="preserve"> </v>
      </c>
      <c r="J45" s="18" t="str">
        <f>IF($E44&gt;=1,Q45*$E44," ")</f>
        <v xml:space="preserve"> </v>
      </c>
      <c r="K45" s="70"/>
      <c r="M45" s="101">
        <v>34.33</v>
      </c>
      <c r="N45" s="36">
        <f>N19+N19+N13</f>
        <v>4.9959999999999996</v>
      </c>
      <c r="O45" s="37">
        <f>O19+O19+O13</f>
        <v>9.2479999999999993</v>
      </c>
      <c r="P45" s="37">
        <f>P19+P19+P13</f>
        <v>17.206</v>
      </c>
      <c r="Q45" s="35">
        <f>Q19+Q19+Q13</f>
        <v>34.33</v>
      </c>
      <c r="R45" s="200"/>
    </row>
    <row r="46" spans="1:18" ht="15" customHeight="1">
      <c r="A46" s="184"/>
      <c r="B46" s="160" t="s">
        <v>88</v>
      </c>
      <c r="C46" s="160" t="s">
        <v>106</v>
      </c>
      <c r="D46" s="167" t="s">
        <v>26</v>
      </c>
      <c r="E46" s="169"/>
      <c r="F46" s="24" t="str">
        <f>IF($E46&gt;=1,M46*$E46, " ")</f>
        <v xml:space="preserve"> </v>
      </c>
      <c r="G46" s="25" t="str">
        <f>IF($E46&gt;=1,M46*$G$9*$E46, " ")</f>
        <v xml:space="preserve"> </v>
      </c>
      <c r="H46" s="26" t="str">
        <f>IF($E46&gt;=1,$M46*H$9*$E46, " ")</f>
        <v xml:space="preserve"> </v>
      </c>
      <c r="I46" s="26" t="str">
        <f>IF($E46&gt;=1,$M46*I$9*$E46, " ")</f>
        <v xml:space="preserve"> </v>
      </c>
      <c r="J46" s="27" t="str">
        <f>IF($E46&gt;=1,$M46*J$9*$E46, " ")</f>
        <v xml:space="preserve"> </v>
      </c>
      <c r="K46" s="70"/>
      <c r="M46" s="100">
        <v>123.5</v>
      </c>
      <c r="N46" s="29">
        <f>M46*$N$9</f>
        <v>30.875</v>
      </c>
      <c r="O46" s="30">
        <f>M46*$O$9</f>
        <v>61.75</v>
      </c>
      <c r="P46" s="30">
        <f>M46*$P$9</f>
        <v>92.625</v>
      </c>
      <c r="Q46" s="28">
        <f>M46*$Q$9</f>
        <v>123.5</v>
      </c>
      <c r="R46" s="199">
        <f t="shared" ref="R46" si="12">(N46/N47*$G$56)+(O46/O47*$H$56)+(P46/P47*$I$56)+(Q46/Q47*$J$56)</f>
        <v>5.4583777748909919</v>
      </c>
    </row>
    <row r="47" spans="1:18" ht="15.75" thickBot="1">
      <c r="A47" s="184"/>
      <c r="B47" s="161"/>
      <c r="C47" s="161"/>
      <c r="D47" s="168"/>
      <c r="E47" s="170"/>
      <c r="F47" s="31" t="str">
        <f>IF($E46&gt;=1,M47*$E46," ")</f>
        <v xml:space="preserve"> </v>
      </c>
      <c r="G47" s="32" t="str">
        <f>IF($E46&gt;=1,N47*$E46," ")</f>
        <v xml:space="preserve"> </v>
      </c>
      <c r="H47" s="33" t="str">
        <f>IF($E46&gt;=1,O47*$E46," ")</f>
        <v xml:space="preserve"> </v>
      </c>
      <c r="I47" s="33" t="str">
        <f>IF($E46&gt;=1,P47*$E46," ")</f>
        <v xml:space="preserve"> </v>
      </c>
      <c r="J47" s="34" t="str">
        <f>IF($E46&gt;=1,Q47*$E46," ")</f>
        <v xml:space="preserve"> </v>
      </c>
      <c r="K47" s="70"/>
      <c r="M47" s="101">
        <v>36.97</v>
      </c>
      <c r="N47" s="36">
        <f>N19+N19+N15</f>
        <v>5.16</v>
      </c>
      <c r="O47" s="37">
        <f>O19+O19+O15</f>
        <v>9.86</v>
      </c>
      <c r="P47" s="37">
        <f>P19+P19+P15</f>
        <v>18.452999999999999</v>
      </c>
      <c r="Q47" s="35">
        <f>Q19+Q19+Q15</f>
        <v>36.97</v>
      </c>
      <c r="R47" s="200"/>
    </row>
    <row r="48" spans="1:18" ht="15.75" customHeight="1">
      <c r="A48" s="184"/>
      <c r="B48" s="158" t="s">
        <v>89</v>
      </c>
      <c r="C48" s="158" t="s">
        <v>107</v>
      </c>
      <c r="D48" s="177" t="s">
        <v>27</v>
      </c>
      <c r="E48" s="165"/>
      <c r="F48" s="38" t="str">
        <f>IF($E48&gt;=1,M48*$E48, " ")</f>
        <v xml:space="preserve"> </v>
      </c>
      <c r="G48" s="8" t="str">
        <f>IF($E48&gt;=1,M48*$G$9*$E48, " ")</f>
        <v xml:space="preserve"> </v>
      </c>
      <c r="H48" s="9" t="str">
        <f>IF($E48&gt;=1,$M48*H$9*$E48, " ")</f>
        <v xml:space="preserve"> </v>
      </c>
      <c r="I48" s="9" t="str">
        <f>IF($E48&gt;=1,$M48*I$9*$E48, " ")</f>
        <v xml:space="preserve"> </v>
      </c>
      <c r="J48" s="10" t="str">
        <f>IF($E48&gt;=1,$M48*J$9*$E48, " ")</f>
        <v xml:space="preserve"> </v>
      </c>
      <c r="K48" s="70"/>
      <c r="M48" s="100">
        <v>130</v>
      </c>
      <c r="N48" s="29">
        <f>M48*$N$9</f>
        <v>32.5</v>
      </c>
      <c r="O48" s="30">
        <f>M48*$O$9</f>
        <v>65</v>
      </c>
      <c r="P48" s="30">
        <f>M48*$P$9</f>
        <v>97.5</v>
      </c>
      <c r="Q48" s="28">
        <f>M48*$Q$9</f>
        <v>130</v>
      </c>
      <c r="R48" s="199">
        <f t="shared" ref="R48" si="13">(N48/N49*$G$56)+(O48/O49*$H$56)+(P48/P49*$I$56)+(Q48/Q49*$J$56)</f>
        <v>5.4991184175924195</v>
      </c>
    </row>
    <row r="49" spans="1:18" ht="15.75" customHeight="1" thickBot="1">
      <c r="A49" s="184"/>
      <c r="B49" s="159"/>
      <c r="C49" s="159"/>
      <c r="D49" s="178"/>
      <c r="E49" s="166"/>
      <c r="F49" s="39" t="str">
        <f>IF($E48&gt;=1,M49*$E48," ")</f>
        <v xml:space="preserve"> </v>
      </c>
      <c r="G49" s="16" t="str">
        <f>IF($E48&gt;=1,N49*$E48," ")</f>
        <v xml:space="preserve"> </v>
      </c>
      <c r="H49" s="17" t="str">
        <f>IF($E48&gt;=1,O49*$E48," ")</f>
        <v xml:space="preserve"> </v>
      </c>
      <c r="I49" s="17" t="str">
        <f>IF($E48&gt;=1,P49*$E48," ")</f>
        <v xml:space="preserve"> </v>
      </c>
      <c r="J49" s="18" t="str">
        <f>IF($E48&gt;=1,Q49*$E48," ")</f>
        <v xml:space="preserve"> </v>
      </c>
      <c r="K49" s="70"/>
      <c r="M49" s="101">
        <v>38.56</v>
      </c>
      <c r="N49" s="36">
        <f>N19+N19+N17</f>
        <v>5.4450000000000003</v>
      </c>
      <c r="O49" s="37">
        <f>O19+O19+O17</f>
        <v>10.289</v>
      </c>
      <c r="P49" s="37">
        <f>P19+P19+P17</f>
        <v>19.182000000000002</v>
      </c>
      <c r="Q49" s="35">
        <f>Q19+Q19+Q17</f>
        <v>38.56</v>
      </c>
      <c r="R49" s="200"/>
    </row>
    <row r="50" spans="1:18" ht="15.75" customHeight="1">
      <c r="A50" s="184"/>
      <c r="B50" s="160" t="s">
        <v>90</v>
      </c>
      <c r="C50" s="160" t="s">
        <v>108</v>
      </c>
      <c r="D50" s="167" t="s">
        <v>28</v>
      </c>
      <c r="E50" s="169"/>
      <c r="F50" s="24" t="str">
        <f>IF($E50&gt;=1,M50*$E50, " ")</f>
        <v xml:space="preserve"> </v>
      </c>
      <c r="G50" s="25" t="str">
        <f>IF($E50&gt;=1,M50*$G$9*$E50, " ")</f>
        <v xml:space="preserve"> </v>
      </c>
      <c r="H50" s="26" t="str">
        <f>IF($E50&gt;=1,$M50*H$9*$E50, " ")</f>
        <v xml:space="preserve"> </v>
      </c>
      <c r="I50" s="26" t="str">
        <f>IF($E50&gt;=1,$M50*I$9*$E50, " ")</f>
        <v xml:space="preserve"> </v>
      </c>
      <c r="J50" s="27" t="str">
        <f>IF($E50&gt;=1,$M50*J$9*$E50, " ")</f>
        <v xml:space="preserve"> </v>
      </c>
      <c r="K50" s="70"/>
      <c r="M50" s="100">
        <v>135</v>
      </c>
      <c r="N50" s="29">
        <f>M50*$N$9</f>
        <v>33.75</v>
      </c>
      <c r="O50" s="30">
        <f>M50*$O$9</f>
        <v>67.5</v>
      </c>
      <c r="P50" s="30">
        <f>M50*$P$9</f>
        <v>101.25</v>
      </c>
      <c r="Q50" s="28">
        <f>M50*$Q$9</f>
        <v>135</v>
      </c>
      <c r="R50" s="199">
        <f t="shared" ref="R50" si="14">(N50/N51*$G$56)+(O50/O51*$H$56)+(P50/P51*$I$56)+(Q50/Q51*$J$56)</f>
        <v>5.4246282845052054</v>
      </c>
    </row>
    <row r="51" spans="1:18" ht="15.75" customHeight="1" thickBot="1">
      <c r="A51" s="185"/>
      <c r="B51" s="161"/>
      <c r="C51" s="161"/>
      <c r="D51" s="168"/>
      <c r="E51" s="170"/>
      <c r="F51" s="31" t="str">
        <f>IF($E50&gt;=1,M51*$E50," ")</f>
        <v xml:space="preserve"> </v>
      </c>
      <c r="G51" s="32" t="str">
        <f>IF($E50&gt;=1,N51*$E50," ")</f>
        <v xml:space="preserve"> </v>
      </c>
      <c r="H51" s="33" t="str">
        <f>IF($E50&gt;=1,O51*$E50," ")</f>
        <v xml:space="preserve"> </v>
      </c>
      <c r="I51" s="33" t="str">
        <f>IF($E50&gt;=1,P51*$E50," ")</f>
        <v xml:space="preserve"> </v>
      </c>
      <c r="J51" s="34" t="str">
        <f>IF($E50&gt;=1,Q51*$E50," ")</f>
        <v xml:space="preserve"> </v>
      </c>
      <c r="K51" s="70"/>
      <c r="M51" s="101">
        <v>40.83</v>
      </c>
      <c r="N51" s="32">
        <f>N19+N19+N19</f>
        <v>5.67</v>
      </c>
      <c r="O51" s="33">
        <f>O19+O19+O19</f>
        <v>10.853999999999999</v>
      </c>
      <c r="P51" s="33">
        <f>P19+P19+P19</f>
        <v>20.268000000000001</v>
      </c>
      <c r="Q51" s="34">
        <f>Q19+Q19+Q19</f>
        <v>40.83</v>
      </c>
      <c r="R51" s="200"/>
    </row>
    <row r="52" spans="1:18" ht="15">
      <c r="A52" s="186"/>
      <c r="B52" s="189" t="s">
        <v>29</v>
      </c>
      <c r="C52" s="190"/>
      <c r="D52" s="190"/>
      <c r="E52" s="191"/>
      <c r="F52" s="110">
        <f t="shared" ref="F52:J53" si="15">SUM(F50,F48,F46,F44,F42,F40,F38,F36,F34,F32,F30,F28,F26,F24,F22,F20,F18,F16,F14,F12,F10)</f>
        <v>0</v>
      </c>
      <c r="G52" s="103">
        <f t="shared" si="15"/>
        <v>0</v>
      </c>
      <c r="H52" s="103">
        <f t="shared" si="15"/>
        <v>0</v>
      </c>
      <c r="I52" s="103">
        <f t="shared" si="15"/>
        <v>0</v>
      </c>
      <c r="J52" s="103">
        <f t="shared" si="15"/>
        <v>0</v>
      </c>
      <c r="K52" s="70"/>
      <c r="L52" s="41"/>
    </row>
    <row r="53" spans="1:18" ht="15.75" thickBot="1">
      <c r="A53" s="187"/>
      <c r="B53" s="192" t="s">
        <v>42</v>
      </c>
      <c r="C53" s="193"/>
      <c r="D53" s="193"/>
      <c r="E53" s="194"/>
      <c r="F53" s="111">
        <f t="shared" si="15"/>
        <v>0</v>
      </c>
      <c r="G53" s="106">
        <f t="shared" si="15"/>
        <v>0</v>
      </c>
      <c r="H53" s="106">
        <f t="shared" si="15"/>
        <v>0</v>
      </c>
      <c r="I53" s="106">
        <f t="shared" si="15"/>
        <v>0</v>
      </c>
      <c r="J53" s="106">
        <f t="shared" si="15"/>
        <v>0</v>
      </c>
      <c r="K53" s="104"/>
      <c r="L53" s="41"/>
    </row>
    <row r="54" spans="1:18" ht="15">
      <c r="A54" s="187"/>
      <c r="B54" s="189" t="s">
        <v>30</v>
      </c>
      <c r="C54" s="190"/>
      <c r="D54" s="190"/>
      <c r="E54" s="190"/>
      <c r="F54" s="44"/>
      <c r="G54" s="45" t="e">
        <f>G52/G53</f>
        <v>#DIV/0!</v>
      </c>
      <c r="H54" s="46" t="e">
        <f t="shared" ref="H54:J54" si="16">H52/H53</f>
        <v>#DIV/0!</v>
      </c>
      <c r="I54" s="46" t="e">
        <f t="shared" si="16"/>
        <v>#DIV/0!</v>
      </c>
      <c r="J54" s="47" t="e">
        <f t="shared" si="16"/>
        <v>#DIV/0!</v>
      </c>
      <c r="K54" s="48" t="s">
        <v>31</v>
      </c>
    </row>
    <row r="55" spans="1:18" ht="15">
      <c r="A55" s="187"/>
      <c r="B55" s="195" t="s">
        <v>32</v>
      </c>
      <c r="C55" s="196"/>
      <c r="D55" s="196"/>
      <c r="E55" s="196"/>
      <c r="F55" s="197"/>
      <c r="G55" s="49">
        <v>0.25</v>
      </c>
      <c r="H55" s="50">
        <v>0.25</v>
      </c>
      <c r="I55" s="50">
        <v>0.25</v>
      </c>
      <c r="J55" s="51">
        <v>0.25</v>
      </c>
      <c r="K55" s="52" t="e">
        <f>($G$54*G55)+($H$54*H55)+($I$54*I55)+($J$54*J55)</f>
        <v>#DIV/0!</v>
      </c>
      <c r="Q55" s="112"/>
    </row>
    <row r="56" spans="1:18" ht="15">
      <c r="A56" s="187"/>
      <c r="B56" s="195" t="s">
        <v>33</v>
      </c>
      <c r="C56" s="196"/>
      <c r="D56" s="196"/>
      <c r="E56" s="196"/>
      <c r="F56" s="197"/>
      <c r="G56" s="49">
        <v>0.2</v>
      </c>
      <c r="H56" s="50">
        <v>0.36</v>
      </c>
      <c r="I56" s="50">
        <v>0.32</v>
      </c>
      <c r="J56" s="51">
        <v>0.12</v>
      </c>
      <c r="K56" s="52" t="e">
        <f>($G$54*G56)+($H$54*H56)+($I$54*I56)+($J$54*J56)</f>
        <v>#DIV/0!</v>
      </c>
      <c r="Q56" s="112"/>
    </row>
    <row r="57" spans="1:18" ht="15.75" thickBot="1">
      <c r="A57" s="188"/>
      <c r="B57" s="192" t="s">
        <v>34</v>
      </c>
      <c r="C57" s="193"/>
      <c r="D57" s="193"/>
      <c r="E57" s="193"/>
      <c r="F57" s="198"/>
      <c r="G57" s="53">
        <v>0</v>
      </c>
      <c r="H57" s="54">
        <v>0</v>
      </c>
      <c r="I57" s="54">
        <v>0</v>
      </c>
      <c r="J57" s="55">
        <v>0</v>
      </c>
      <c r="K57" s="56" t="e">
        <f>($G$54*G57)+($H$54*H57)+($I$54*I57)+($J$54*J57)</f>
        <v>#DIV/0!</v>
      </c>
      <c r="Q57" s="112"/>
    </row>
  </sheetData>
  <sheetProtection password="F008" sheet="1" objects="1" scenarios="1"/>
  <protectedRanges>
    <protectedRange sqref="E10:E51" name="Range1"/>
    <protectedRange sqref="G57:J57" name="User defined_2"/>
  </protectedRanges>
  <mergeCells count="131">
    <mergeCell ref="R44:R45"/>
    <mergeCell ref="R46:R47"/>
    <mergeCell ref="R48:R49"/>
    <mergeCell ref="R50:R51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10:R11"/>
    <mergeCell ref="N6:R6"/>
    <mergeCell ref="R12:R13"/>
    <mergeCell ref="R14:R15"/>
    <mergeCell ref="R16:R17"/>
    <mergeCell ref="R18:R19"/>
    <mergeCell ref="R20:R21"/>
    <mergeCell ref="R22:R23"/>
    <mergeCell ref="R24:R25"/>
    <mergeCell ref="N7:N8"/>
    <mergeCell ref="Q7:Q8"/>
    <mergeCell ref="R7:R8"/>
    <mergeCell ref="O7:O8"/>
    <mergeCell ref="P7:P8"/>
    <mergeCell ref="B50:B51"/>
    <mergeCell ref="D50:D51"/>
    <mergeCell ref="E50:E51"/>
    <mergeCell ref="B46:B47"/>
    <mergeCell ref="D46:D47"/>
    <mergeCell ref="E46:E47"/>
    <mergeCell ref="B48:B49"/>
    <mergeCell ref="D48:D49"/>
    <mergeCell ref="E48:E49"/>
    <mergeCell ref="B42:B43"/>
    <mergeCell ref="D42:D43"/>
    <mergeCell ref="E42:E43"/>
    <mergeCell ref="B44:B45"/>
    <mergeCell ref="D44:D45"/>
    <mergeCell ref="E44:E45"/>
    <mergeCell ref="B30:B31"/>
    <mergeCell ref="D30:D31"/>
    <mergeCell ref="E30:E31"/>
    <mergeCell ref="B32:B33"/>
    <mergeCell ref="E32:E33"/>
    <mergeCell ref="B34:B35"/>
    <mergeCell ref="D34:D35"/>
    <mergeCell ref="E34:E35"/>
    <mergeCell ref="C34:C35"/>
    <mergeCell ref="A52:A57"/>
    <mergeCell ref="B52:E52"/>
    <mergeCell ref="B53:E53"/>
    <mergeCell ref="B55:F55"/>
    <mergeCell ref="B56:F56"/>
    <mergeCell ref="B57:F57"/>
    <mergeCell ref="B54:E54"/>
    <mergeCell ref="B36:B37"/>
    <mergeCell ref="D36:D37"/>
    <mergeCell ref="E36:E37"/>
    <mergeCell ref="B38:B39"/>
    <mergeCell ref="D38:D39"/>
    <mergeCell ref="E38:E39"/>
    <mergeCell ref="B40:B41"/>
    <mergeCell ref="D40:D41"/>
    <mergeCell ref="E40:E41"/>
    <mergeCell ref="C44:C45"/>
    <mergeCell ref="C46:C47"/>
    <mergeCell ref="C48:C49"/>
    <mergeCell ref="C50:C51"/>
    <mergeCell ref="C36:C37"/>
    <mergeCell ref="C38:C39"/>
    <mergeCell ref="C40:C41"/>
    <mergeCell ref="C42:C43"/>
    <mergeCell ref="A2:F2"/>
    <mergeCell ref="A3:F3"/>
    <mergeCell ref="A7:A8"/>
    <mergeCell ref="B7:B8"/>
    <mergeCell ref="D7:D8"/>
    <mergeCell ref="E7:E8"/>
    <mergeCell ref="B26:B27"/>
    <mergeCell ref="D26:D27"/>
    <mergeCell ref="E26:E27"/>
    <mergeCell ref="D18:D19"/>
    <mergeCell ref="E18:E19"/>
    <mergeCell ref="B20:B21"/>
    <mergeCell ref="D20:D21"/>
    <mergeCell ref="E20:E21"/>
    <mergeCell ref="A10:A51"/>
    <mergeCell ref="B16:B17"/>
    <mergeCell ref="D16:D17"/>
    <mergeCell ref="E16:E17"/>
    <mergeCell ref="B22:B23"/>
    <mergeCell ref="C7:C8"/>
    <mergeCell ref="C10:C11"/>
    <mergeCell ref="C12:C13"/>
    <mergeCell ref="C14:C15"/>
    <mergeCell ref="D32:D33"/>
    <mergeCell ref="D22:D23"/>
    <mergeCell ref="E22:E23"/>
    <mergeCell ref="B24:B25"/>
    <mergeCell ref="D24:D25"/>
    <mergeCell ref="E24:E25"/>
    <mergeCell ref="B18:B19"/>
    <mergeCell ref="B28:B29"/>
    <mergeCell ref="D28:D29"/>
    <mergeCell ref="E28:E29"/>
    <mergeCell ref="G6:J6"/>
    <mergeCell ref="E12:E13"/>
    <mergeCell ref="B14:B15"/>
    <mergeCell ref="D14:D15"/>
    <mergeCell ref="E14:E15"/>
    <mergeCell ref="G7:G8"/>
    <mergeCell ref="H7:H8"/>
    <mergeCell ref="I7:I8"/>
    <mergeCell ref="J7:J8"/>
    <mergeCell ref="B10:B11"/>
    <mergeCell ref="D10:D11"/>
    <mergeCell ref="E10:E11"/>
    <mergeCell ref="B12:B13"/>
    <mergeCell ref="D12:D13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</mergeCells>
  <phoneticPr fontId="8"/>
  <dataValidations count="1">
    <dataValidation type="decimal" operator="greaterThan" allowBlank="1" showInputMessage="1" showErrorMessage="1" sqref="E10:E51">
      <formula1>0</formula1>
    </dataValidation>
  </dataValidations>
  <pageMargins left="0.7" right="0.7" top="0.75" bottom="0.75" header="0.3" footer="0.3"/>
  <pageSetup paperSize="9" scale="53" fitToHeight="0" orientation="portrait" r:id="rId1"/>
  <rowBreaks count="1" manualBreakCount="1">
    <brk id="60" max="9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1"/>
  <sheetViews>
    <sheetView showGridLines="0" tabSelected="1" topLeftCell="B1" zoomScale="80" zoomScaleNormal="80" workbookViewId="0">
      <selection activeCell="E44" sqref="E44:E45"/>
    </sheetView>
  </sheetViews>
  <sheetFormatPr defaultRowHeight="14.25"/>
  <cols>
    <col min="1" max="1" width="9.140625" style="1"/>
    <col min="2" max="3" width="19.42578125" style="1" customWidth="1"/>
    <col min="4" max="4" width="28.85546875" style="1" bestFit="1" customWidth="1"/>
    <col min="5" max="5" width="9.140625" style="1"/>
    <col min="6" max="9" width="14.85546875" style="1" bestFit="1" customWidth="1"/>
    <col min="10" max="10" width="15.85546875" style="1" bestFit="1" customWidth="1"/>
    <col min="11" max="11" width="12.7109375" style="1" customWidth="1"/>
    <col min="12" max="12" width="9.140625" style="1" customWidth="1"/>
    <col min="13" max="16" width="14.85546875" style="1" hidden="1" customWidth="1"/>
    <col min="17" max="17" width="15.85546875" style="1" hidden="1" customWidth="1"/>
    <col min="18" max="18" width="12.42578125" style="1" hidden="1" customWidth="1"/>
    <col min="19" max="16384" width="9.140625" style="1"/>
  </cols>
  <sheetData>
    <row r="1" spans="1:18">
      <c r="G1" s="2"/>
      <c r="H1" s="2"/>
    </row>
    <row r="2" spans="1:18" ht="35.25">
      <c r="A2" s="179" t="s">
        <v>35</v>
      </c>
      <c r="B2" s="179"/>
      <c r="C2" s="179"/>
      <c r="D2" s="179"/>
      <c r="E2" s="179"/>
      <c r="F2" s="179"/>
      <c r="G2" s="2"/>
      <c r="H2" s="2"/>
    </row>
    <row r="3" spans="1:18" ht="35.25">
      <c r="A3" s="179" t="s">
        <v>47</v>
      </c>
      <c r="B3" s="179"/>
      <c r="C3" s="179"/>
      <c r="D3" s="179"/>
      <c r="E3" s="179"/>
      <c r="F3" s="179"/>
      <c r="G3" s="2"/>
      <c r="H3" s="2"/>
    </row>
    <row r="4" spans="1:18">
      <c r="G4" s="2"/>
      <c r="H4" s="2"/>
    </row>
    <row r="5" spans="1:18" ht="30.75" thickBot="1">
      <c r="B5" s="3" t="s">
        <v>51</v>
      </c>
      <c r="C5" s="3"/>
      <c r="O5" s="116" t="s">
        <v>134</v>
      </c>
    </row>
    <row r="6" spans="1:18" ht="15.75" thickBot="1">
      <c r="G6" s="162" t="s">
        <v>43</v>
      </c>
      <c r="H6" s="163"/>
      <c r="I6" s="163"/>
      <c r="J6" s="164"/>
      <c r="K6" s="70"/>
      <c r="N6" s="162" t="s">
        <v>43</v>
      </c>
      <c r="O6" s="163"/>
      <c r="P6" s="163"/>
      <c r="Q6" s="163"/>
      <c r="R6" s="164"/>
    </row>
    <row r="7" spans="1:18" ht="15">
      <c r="A7" s="180"/>
      <c r="B7" s="228" t="s">
        <v>0</v>
      </c>
      <c r="C7" s="182" t="s">
        <v>109</v>
      </c>
      <c r="D7" s="182" t="s">
        <v>1</v>
      </c>
      <c r="E7" s="230" t="s">
        <v>2</v>
      </c>
      <c r="F7" s="71" t="s">
        <v>46</v>
      </c>
      <c r="G7" s="171" t="s">
        <v>3</v>
      </c>
      <c r="H7" s="173" t="s">
        <v>4</v>
      </c>
      <c r="I7" s="173" t="s">
        <v>5</v>
      </c>
      <c r="J7" s="175" t="s">
        <v>6</v>
      </c>
      <c r="K7" s="72"/>
      <c r="M7" s="71" t="s">
        <v>46</v>
      </c>
      <c r="N7" s="171" t="s">
        <v>3</v>
      </c>
      <c r="O7" s="173" t="s">
        <v>4</v>
      </c>
      <c r="P7" s="173" t="s">
        <v>5</v>
      </c>
      <c r="Q7" s="175" t="s">
        <v>6</v>
      </c>
      <c r="R7" s="175" t="s">
        <v>31</v>
      </c>
    </row>
    <row r="8" spans="1:18" ht="15.75" thickBot="1">
      <c r="A8" s="181"/>
      <c r="B8" s="229"/>
      <c r="C8" s="183"/>
      <c r="D8" s="183"/>
      <c r="E8" s="231"/>
      <c r="F8" s="73" t="s">
        <v>7</v>
      </c>
      <c r="G8" s="172"/>
      <c r="H8" s="174"/>
      <c r="I8" s="174"/>
      <c r="J8" s="176"/>
      <c r="K8" s="72"/>
      <c r="M8" s="73" t="s">
        <v>7</v>
      </c>
      <c r="N8" s="172"/>
      <c r="O8" s="174"/>
      <c r="P8" s="174"/>
      <c r="Q8" s="176"/>
      <c r="R8" s="176"/>
    </row>
    <row r="9" spans="1:18" ht="15.75" hidden="1" thickBot="1">
      <c r="A9" s="74"/>
      <c r="B9" s="75"/>
      <c r="C9" s="76"/>
      <c r="D9" s="77"/>
      <c r="E9" s="77"/>
      <c r="F9" s="78"/>
      <c r="G9" s="79"/>
      <c r="H9" s="79"/>
      <c r="I9" s="79"/>
      <c r="J9" s="80"/>
      <c r="K9" s="70"/>
      <c r="M9" s="78"/>
      <c r="N9" s="79">
        <v>0.25</v>
      </c>
      <c r="O9" s="79">
        <v>0.5</v>
      </c>
      <c r="P9" s="79">
        <v>0.75</v>
      </c>
      <c r="Q9" s="80">
        <v>1</v>
      </c>
      <c r="R9" s="72"/>
    </row>
    <row r="10" spans="1:18" ht="15" hidden="1" customHeight="1">
      <c r="A10" s="216" t="s">
        <v>133</v>
      </c>
      <c r="B10" s="223" t="s">
        <v>52</v>
      </c>
      <c r="C10" s="81"/>
      <c r="D10" s="226" t="s">
        <v>8</v>
      </c>
      <c r="E10" s="227"/>
      <c r="F10" s="82"/>
      <c r="G10" s="83"/>
      <c r="H10" s="84"/>
      <c r="I10" s="84"/>
      <c r="J10" s="11"/>
      <c r="K10" s="72"/>
      <c r="M10" s="82">
        <v>22.4</v>
      </c>
      <c r="N10" s="85">
        <f>M10*$N$9</f>
        <v>5.6</v>
      </c>
      <c r="O10" s="86">
        <f>M10*$O$9</f>
        <v>11.2</v>
      </c>
      <c r="P10" s="86">
        <f>M10*$P$9</f>
        <v>16.799999999999997</v>
      </c>
      <c r="Q10" s="87">
        <f>M10*$Q$9</f>
        <v>22.4</v>
      </c>
      <c r="R10" s="199">
        <f>(N10/N11*$G$50)+(O10/O11*$H$50)+(P10/P11*$I$50)+(Q10/Q11*$J$50)</f>
        <v>5.8955505000685573</v>
      </c>
    </row>
    <row r="11" spans="1:18" ht="15" hidden="1" customHeight="1" thickBot="1">
      <c r="A11" s="184"/>
      <c r="B11" s="224"/>
      <c r="C11" s="88"/>
      <c r="D11" s="225"/>
      <c r="E11" s="222"/>
      <c r="F11" s="89"/>
      <c r="G11" s="90"/>
      <c r="H11" s="91"/>
      <c r="I11" s="91"/>
      <c r="J11" s="19"/>
      <c r="K11" s="72"/>
      <c r="M11" s="89">
        <v>5.45</v>
      </c>
      <c r="N11" s="36">
        <v>1.133</v>
      </c>
      <c r="O11" s="37">
        <v>1.587</v>
      </c>
      <c r="P11" s="92">
        <v>2.87</v>
      </c>
      <c r="Q11" s="35">
        <f>M11</f>
        <v>5.45</v>
      </c>
      <c r="R11" s="200"/>
    </row>
    <row r="12" spans="1:18" ht="15" hidden="1" customHeight="1">
      <c r="A12" s="184"/>
      <c r="B12" s="223" t="s">
        <v>53</v>
      </c>
      <c r="C12" s="93"/>
      <c r="D12" s="219" t="s">
        <v>9</v>
      </c>
      <c r="E12" s="221"/>
      <c r="F12" s="82"/>
      <c r="G12" s="83"/>
      <c r="H12" s="84"/>
      <c r="I12" s="84"/>
      <c r="J12" s="11"/>
      <c r="K12" s="72"/>
      <c r="M12" s="82">
        <v>28</v>
      </c>
      <c r="N12" s="29">
        <f>M12*$N$9</f>
        <v>7</v>
      </c>
      <c r="O12" s="30">
        <f>M12*$O$9</f>
        <v>14</v>
      </c>
      <c r="P12" s="30">
        <f>M12*$P$9</f>
        <v>21</v>
      </c>
      <c r="Q12" s="28">
        <f>M12*$Q$9</f>
        <v>28</v>
      </c>
      <c r="R12" s="199">
        <f t="shared" ref="R12" si="0">(N12/N13*$G$50)+(O12/O13*$H$50)+(P12/P13*$I$50)+(Q12/Q13*$J$50)</f>
        <v>5.9480260235471416</v>
      </c>
    </row>
    <row r="13" spans="1:18" ht="15" hidden="1" customHeight="1" thickBot="1">
      <c r="A13" s="184"/>
      <c r="B13" s="224"/>
      <c r="C13" s="88"/>
      <c r="D13" s="225"/>
      <c r="E13" s="222"/>
      <c r="F13" s="89"/>
      <c r="G13" s="90"/>
      <c r="H13" s="91"/>
      <c r="I13" s="91"/>
      <c r="J13" s="19"/>
      <c r="K13" s="72"/>
      <c r="M13" s="89">
        <v>7.11</v>
      </c>
      <c r="N13" s="36">
        <v>1.216</v>
      </c>
      <c r="O13" s="37">
        <v>2.012</v>
      </c>
      <c r="P13" s="37">
        <v>3.694</v>
      </c>
      <c r="Q13" s="35">
        <f>M13</f>
        <v>7.11</v>
      </c>
      <c r="R13" s="200"/>
    </row>
    <row r="14" spans="1:18" ht="15" hidden="1" customHeight="1">
      <c r="A14" s="184"/>
      <c r="B14" s="223" t="s">
        <v>54</v>
      </c>
      <c r="C14" s="93"/>
      <c r="D14" s="219" t="s">
        <v>10</v>
      </c>
      <c r="E14" s="221"/>
      <c r="F14" s="82"/>
      <c r="G14" s="83"/>
      <c r="H14" s="84"/>
      <c r="I14" s="84"/>
      <c r="J14" s="11"/>
      <c r="K14" s="72"/>
      <c r="M14" s="82">
        <v>33.5</v>
      </c>
      <c r="N14" s="29">
        <f>M14*$N$9</f>
        <v>8.375</v>
      </c>
      <c r="O14" s="30">
        <f>M14*$O$9</f>
        <v>16.75</v>
      </c>
      <c r="P14" s="30">
        <f>M14*$P$9</f>
        <v>25.125</v>
      </c>
      <c r="Q14" s="28">
        <f>M14*$Q$9</f>
        <v>33.5</v>
      </c>
      <c r="R14" s="199">
        <f t="shared" ref="R14" si="1">(N14/N15*$G$50)+(O14/O15*$H$50)+(P14/P15*$I$50)+(Q14/Q15*$J$50)</f>
        <v>5.5512950723959147</v>
      </c>
    </row>
    <row r="15" spans="1:18" ht="15" hidden="1" customHeight="1" thickBot="1">
      <c r="A15" s="184"/>
      <c r="B15" s="224"/>
      <c r="C15" s="88"/>
      <c r="D15" s="225"/>
      <c r="E15" s="222"/>
      <c r="F15" s="89"/>
      <c r="G15" s="90"/>
      <c r="H15" s="91"/>
      <c r="I15" s="91"/>
      <c r="J15" s="19"/>
      <c r="K15" s="72"/>
      <c r="M15" s="89">
        <v>9.75</v>
      </c>
      <c r="N15" s="94">
        <v>1.38</v>
      </c>
      <c r="O15" s="37">
        <v>2.6240000000000001</v>
      </c>
      <c r="P15" s="37">
        <v>4.9409999999999998</v>
      </c>
      <c r="Q15" s="35">
        <f>M15</f>
        <v>9.75</v>
      </c>
      <c r="R15" s="200"/>
    </row>
    <row r="16" spans="1:18" ht="15" hidden="1" customHeight="1">
      <c r="A16" s="184"/>
      <c r="B16" s="223" t="s">
        <v>55</v>
      </c>
      <c r="C16" s="93"/>
      <c r="D16" s="219" t="s">
        <v>11</v>
      </c>
      <c r="E16" s="221"/>
      <c r="F16" s="82"/>
      <c r="G16" s="83"/>
      <c r="H16" s="84"/>
      <c r="I16" s="84"/>
      <c r="J16" s="11"/>
      <c r="K16" s="72"/>
      <c r="M16" s="82">
        <v>40</v>
      </c>
      <c r="N16" s="29">
        <f>M16*$N$9</f>
        <v>10</v>
      </c>
      <c r="O16" s="30">
        <f>M16*$O$9</f>
        <v>20</v>
      </c>
      <c r="P16" s="30">
        <f>M16*$P$9</f>
        <v>30</v>
      </c>
      <c r="Q16" s="28">
        <f>M16*$Q$9</f>
        <v>40</v>
      </c>
      <c r="R16" s="199">
        <f t="shared" ref="R16" si="2">(N16/N17*$G$50)+(O16/O17*$H$50)+(P16/P17*$I$50)+(Q16/Q17*$J$50)</f>
        <v>5.6759393804922791</v>
      </c>
    </row>
    <row r="17" spans="1:18" ht="15" hidden="1" customHeight="1" thickBot="1">
      <c r="A17" s="184"/>
      <c r="B17" s="224"/>
      <c r="C17" s="88"/>
      <c r="D17" s="225"/>
      <c r="E17" s="222"/>
      <c r="F17" s="89"/>
      <c r="G17" s="90"/>
      <c r="H17" s="91"/>
      <c r="I17" s="91"/>
      <c r="J17" s="19"/>
      <c r="K17" s="72"/>
      <c r="M17" s="89">
        <v>11.34</v>
      </c>
      <c r="N17" s="36">
        <v>1.665</v>
      </c>
      <c r="O17" s="37">
        <v>3.0529999999999999</v>
      </c>
      <c r="P17" s="92">
        <v>5.67</v>
      </c>
      <c r="Q17" s="35">
        <f>M17</f>
        <v>11.34</v>
      </c>
      <c r="R17" s="200"/>
    </row>
    <row r="18" spans="1:18" ht="15" hidden="1" customHeight="1">
      <c r="A18" s="184"/>
      <c r="B18" s="217" t="s">
        <v>57</v>
      </c>
      <c r="C18" s="95"/>
      <c r="D18" s="219" t="s">
        <v>11</v>
      </c>
      <c r="E18" s="221"/>
      <c r="F18" s="82"/>
      <c r="G18" s="83"/>
      <c r="H18" s="84"/>
      <c r="I18" s="84"/>
      <c r="J18" s="11"/>
      <c r="K18" s="72"/>
      <c r="M18" s="82">
        <v>45</v>
      </c>
      <c r="N18" s="29">
        <f>M18*$N$9</f>
        <v>11.25</v>
      </c>
      <c r="O18" s="30">
        <f>M18*$O$9</f>
        <v>22.5</v>
      </c>
      <c r="P18" s="30">
        <f>M18*$P$9</f>
        <v>33.75</v>
      </c>
      <c r="Q18" s="28">
        <f>M18*$Q$9</f>
        <v>45</v>
      </c>
      <c r="R18" s="199">
        <f t="shared" ref="R18" si="3">(N18/N19*$G$50)+(O18/O19*$H$50)+(P18/P19*$I$50)+(Q18/Q19*$J$50)</f>
        <v>5.4246282845052054</v>
      </c>
    </row>
    <row r="19" spans="1:18" ht="15" hidden="1" customHeight="1" thickBot="1">
      <c r="A19" s="184"/>
      <c r="B19" s="218"/>
      <c r="C19" s="96"/>
      <c r="D19" s="220"/>
      <c r="E19" s="222"/>
      <c r="F19" s="89"/>
      <c r="G19" s="97"/>
      <c r="H19" s="98"/>
      <c r="I19" s="98"/>
      <c r="J19" s="99"/>
      <c r="K19" s="72"/>
      <c r="M19" s="89">
        <v>13.61</v>
      </c>
      <c r="N19" s="94">
        <v>1.89</v>
      </c>
      <c r="O19" s="37">
        <v>3.6179999999999999</v>
      </c>
      <c r="P19" s="37">
        <v>6.7560000000000002</v>
      </c>
      <c r="Q19" s="35">
        <f>M19</f>
        <v>13.61</v>
      </c>
      <c r="R19" s="200"/>
    </row>
    <row r="20" spans="1:18" ht="15">
      <c r="A20" s="184"/>
      <c r="B20" s="160" t="s">
        <v>56</v>
      </c>
      <c r="C20" s="160" t="s">
        <v>111</v>
      </c>
      <c r="D20" s="167" t="s">
        <v>12</v>
      </c>
      <c r="E20" s="169"/>
      <c r="F20" s="24" t="str">
        <f>IF($E20&gt;=1,M20*$E20, " ")</f>
        <v xml:space="preserve"> </v>
      </c>
      <c r="G20" s="25" t="str">
        <f>IF($E20&gt;=1,N20*$E20, " ")</f>
        <v xml:space="preserve"> </v>
      </c>
      <c r="H20" s="26" t="str">
        <f>IF($E20&gt;=1,O20*$E20, " ")</f>
        <v xml:space="preserve"> </v>
      </c>
      <c r="I20" s="26" t="str">
        <f>IF($E20&gt;=1,P20*$E20, " ")</f>
        <v xml:space="preserve"> </v>
      </c>
      <c r="J20" s="27" t="str">
        <f>IF($E20&gt;=1,Q20*$E20, " ")</f>
        <v xml:space="preserve"> </v>
      </c>
      <c r="K20" s="72"/>
      <c r="M20" s="100">
        <v>44.8</v>
      </c>
      <c r="N20" s="29">
        <f t="shared" ref="N20:Q21" si="4">N10+N10</f>
        <v>11.2</v>
      </c>
      <c r="O20" s="30">
        <f t="shared" si="4"/>
        <v>22.4</v>
      </c>
      <c r="P20" s="30">
        <f t="shared" si="4"/>
        <v>33.599999999999994</v>
      </c>
      <c r="Q20" s="28">
        <f t="shared" si="4"/>
        <v>44.8</v>
      </c>
      <c r="R20" s="199">
        <f t="shared" ref="R20" si="5">(N20/N21*$G$50)+(O20/O21*$H$50)+(P20/P21*$I$50)+(Q20/Q21*$J$50)</f>
        <v>5.8955505000685573</v>
      </c>
    </row>
    <row r="21" spans="1:18" ht="15.75" thickBot="1">
      <c r="A21" s="184"/>
      <c r="B21" s="161"/>
      <c r="C21" s="161"/>
      <c r="D21" s="168"/>
      <c r="E21" s="170"/>
      <c r="F21" s="31" t="str">
        <f>IF($E20&gt;=1,M21*$E20," ")</f>
        <v xml:space="preserve"> </v>
      </c>
      <c r="G21" s="32" t="str">
        <f>IF($E20&gt;=1,N21*$E20," ")</f>
        <v xml:space="preserve"> </v>
      </c>
      <c r="H21" s="33" t="str">
        <f>IF($E20&gt;=1,O21*$E20," ")</f>
        <v xml:space="preserve"> </v>
      </c>
      <c r="I21" s="33" t="str">
        <f>IF($E20&gt;=1,P21*$E20," ")</f>
        <v xml:space="preserve"> </v>
      </c>
      <c r="J21" s="34" t="str">
        <f>IF($E20&gt;=1,Q21*$E20," ")</f>
        <v xml:space="preserve"> </v>
      </c>
      <c r="K21" s="72"/>
      <c r="M21" s="101">
        <v>10.9</v>
      </c>
      <c r="N21" s="36">
        <f t="shared" si="4"/>
        <v>2.266</v>
      </c>
      <c r="O21" s="37">
        <f t="shared" si="4"/>
        <v>3.1739999999999999</v>
      </c>
      <c r="P21" s="37">
        <f t="shared" si="4"/>
        <v>5.74</v>
      </c>
      <c r="Q21" s="35">
        <f t="shared" si="4"/>
        <v>10.9</v>
      </c>
      <c r="R21" s="200"/>
    </row>
    <row r="22" spans="1:18" ht="15">
      <c r="A22" s="184"/>
      <c r="B22" s="158" t="s">
        <v>58</v>
      </c>
      <c r="C22" s="158" t="s">
        <v>112</v>
      </c>
      <c r="D22" s="177" t="s">
        <v>15</v>
      </c>
      <c r="E22" s="165"/>
      <c r="F22" s="38" t="str">
        <f>IF($E22&gt;=1,M22*$E22, " ")</f>
        <v xml:space="preserve"> </v>
      </c>
      <c r="G22" s="8" t="str">
        <f>IF($E22&gt;=1,N22*$E22, " ")</f>
        <v xml:space="preserve"> </v>
      </c>
      <c r="H22" s="9" t="str">
        <f>IF($E22&gt;=1,O22*$E22, " ")</f>
        <v xml:space="preserve"> </v>
      </c>
      <c r="I22" s="9" t="str">
        <f>IF($E22&gt;=1,P22*$E22, " ")</f>
        <v xml:space="preserve"> </v>
      </c>
      <c r="J22" s="10" t="str">
        <f>IF($E22&gt;=1,Q22*$E22, " ")</f>
        <v xml:space="preserve"> </v>
      </c>
      <c r="K22" s="72"/>
      <c r="M22" s="100">
        <v>62.4</v>
      </c>
      <c r="N22" s="29">
        <f t="shared" ref="N22" si="6">M22*0.25</f>
        <v>15.6</v>
      </c>
      <c r="O22" s="30">
        <f>M22*0.5</f>
        <v>31.2</v>
      </c>
      <c r="P22" s="30">
        <f>P16+P10</f>
        <v>46.8</v>
      </c>
      <c r="Q22" s="28">
        <f>Q16+Q10</f>
        <v>62.4</v>
      </c>
      <c r="R22" s="199">
        <f t="shared" ref="R22" si="7">(N22/N23*$G$50)+(O22/O23*$H$50)+(P22/P23*$I$50)+(Q22/Q23*$J$50)</f>
        <v>5.8242369820092712</v>
      </c>
    </row>
    <row r="23" spans="1:18" ht="15.75" thickBot="1">
      <c r="A23" s="184"/>
      <c r="B23" s="159"/>
      <c r="C23" s="159"/>
      <c r="D23" s="178"/>
      <c r="E23" s="166"/>
      <c r="F23" s="39" t="str">
        <f>IF($E22&gt;=1,M23*$E22," ")</f>
        <v xml:space="preserve"> </v>
      </c>
      <c r="G23" s="16" t="str">
        <f>IF($E22&gt;=1,N23*$E22," ")</f>
        <v xml:space="preserve"> </v>
      </c>
      <c r="H23" s="17" t="str">
        <f>IF($E22&gt;=1,O23*$E22," ")</f>
        <v xml:space="preserve"> </v>
      </c>
      <c r="I23" s="17" t="str">
        <f>IF($E22&gt;=1,P23*$E22," ")</f>
        <v xml:space="preserve"> </v>
      </c>
      <c r="J23" s="18" t="str">
        <f>IF($E22&gt;=1,Q23*$E22," ")</f>
        <v xml:space="preserve"> </v>
      </c>
      <c r="K23" s="72"/>
      <c r="M23" s="101">
        <v>16.79</v>
      </c>
      <c r="N23" s="36">
        <f>N15+N13</f>
        <v>2.5960000000000001</v>
      </c>
      <c r="O23" s="37">
        <f>O15+O13</f>
        <v>4.6360000000000001</v>
      </c>
      <c r="P23" s="37">
        <f>P17+P11</f>
        <v>8.5399999999999991</v>
      </c>
      <c r="Q23" s="35">
        <f>Q17+Q11</f>
        <v>16.79</v>
      </c>
      <c r="R23" s="200"/>
    </row>
    <row r="24" spans="1:18" ht="15">
      <c r="A24" s="184"/>
      <c r="B24" s="160" t="s">
        <v>59</v>
      </c>
      <c r="C24" s="160" t="s">
        <v>113</v>
      </c>
      <c r="D24" s="167" t="s">
        <v>16</v>
      </c>
      <c r="E24" s="169"/>
      <c r="F24" s="24" t="str">
        <f>IF($E24&gt;=1,M24*$E24, " ")</f>
        <v xml:space="preserve"> </v>
      </c>
      <c r="G24" s="25" t="str">
        <f>IF($E24&gt;=1,N24*$E24, " ")</f>
        <v xml:space="preserve"> </v>
      </c>
      <c r="H24" s="26" t="str">
        <f>IF($E24&gt;=1,O24*$E24, " ")</f>
        <v xml:space="preserve"> </v>
      </c>
      <c r="I24" s="26" t="str">
        <f>IF($E24&gt;=1,P24*$E24, " ")</f>
        <v xml:space="preserve"> </v>
      </c>
      <c r="J24" s="27" t="str">
        <f>IF($E24&gt;=1,Q24*$E24, " ")</f>
        <v xml:space="preserve"> </v>
      </c>
      <c r="K24" s="72"/>
      <c r="M24" s="100">
        <v>67.2</v>
      </c>
      <c r="N24" s="29">
        <f t="shared" ref="N24:Q25" si="8">N10+N10+N10</f>
        <v>16.799999999999997</v>
      </c>
      <c r="O24" s="30">
        <f t="shared" si="8"/>
        <v>33.599999999999994</v>
      </c>
      <c r="P24" s="30">
        <f t="shared" si="8"/>
        <v>50.399999999999991</v>
      </c>
      <c r="Q24" s="28">
        <f t="shared" si="8"/>
        <v>67.199999999999989</v>
      </c>
      <c r="R24" s="199">
        <f t="shared" ref="R24" si="9">(N24/N25*$G$50)+(O24/O25*$H$50)+(P24/P25*$I$50)+(Q24/Q25*$J$50)</f>
        <v>5.8955505000685564</v>
      </c>
    </row>
    <row r="25" spans="1:18" ht="15.75" thickBot="1">
      <c r="A25" s="184"/>
      <c r="B25" s="161"/>
      <c r="C25" s="161"/>
      <c r="D25" s="168"/>
      <c r="E25" s="170"/>
      <c r="F25" s="31" t="str">
        <f>IF($E24&gt;=1,M25*$E24," ")</f>
        <v xml:space="preserve"> </v>
      </c>
      <c r="G25" s="32" t="str">
        <f>IF($E24&gt;=1,N25*$E24," ")</f>
        <v xml:space="preserve"> </v>
      </c>
      <c r="H25" s="33" t="str">
        <f>IF($E24&gt;=1,O25*$E24," ")</f>
        <v xml:space="preserve"> </v>
      </c>
      <c r="I25" s="33" t="str">
        <f>IF($E24&gt;=1,P25*$E24," ")</f>
        <v xml:space="preserve"> </v>
      </c>
      <c r="J25" s="34" t="str">
        <f>IF($E24&gt;=1,Q25*$E24," ")</f>
        <v xml:space="preserve"> </v>
      </c>
      <c r="K25" s="72"/>
      <c r="M25" s="101">
        <v>16.350000000000001</v>
      </c>
      <c r="N25" s="36">
        <f t="shared" si="8"/>
        <v>3.399</v>
      </c>
      <c r="O25" s="37">
        <f t="shared" si="8"/>
        <v>4.7610000000000001</v>
      </c>
      <c r="P25" s="37">
        <f t="shared" si="8"/>
        <v>8.61</v>
      </c>
      <c r="Q25" s="35">
        <f t="shared" si="8"/>
        <v>16.350000000000001</v>
      </c>
      <c r="R25" s="200"/>
    </row>
    <row r="26" spans="1:18" ht="15">
      <c r="A26" s="184"/>
      <c r="B26" s="158" t="s">
        <v>60</v>
      </c>
      <c r="C26" s="160" t="s">
        <v>114</v>
      </c>
      <c r="D26" s="177" t="s">
        <v>17</v>
      </c>
      <c r="E26" s="165"/>
      <c r="F26" s="38" t="str">
        <f>IF($E26&gt;=1,M26*$E26, " ")</f>
        <v xml:space="preserve"> </v>
      </c>
      <c r="G26" s="8" t="str">
        <f>IF($E26&gt;=1,N26*$E26, " ")</f>
        <v xml:space="preserve"> </v>
      </c>
      <c r="H26" s="9" t="str">
        <f>IF($E26&gt;=1,O26*$E26, " ")</f>
        <v xml:space="preserve"> </v>
      </c>
      <c r="I26" s="9" t="str">
        <f>IF($E26&gt;=1,P26*$E26, " ")</f>
        <v xml:space="preserve"> </v>
      </c>
      <c r="J26" s="10" t="str">
        <f>IF($E26&gt;=1,Q26*$E26, " ")</f>
        <v xml:space="preserve"> </v>
      </c>
      <c r="K26" s="72"/>
      <c r="M26" s="100">
        <v>72.8</v>
      </c>
      <c r="N26" s="29">
        <f t="shared" ref="N26:Q27" si="10">N12+N10+N10</f>
        <v>18.2</v>
      </c>
      <c r="O26" s="30">
        <f t="shared" si="10"/>
        <v>36.4</v>
      </c>
      <c r="P26" s="30">
        <f t="shared" si="10"/>
        <v>54.599999999999994</v>
      </c>
      <c r="Q26" s="28">
        <f t="shared" si="10"/>
        <v>72.8</v>
      </c>
      <c r="R26" s="199">
        <f t="shared" ref="R26" si="11">(N26/N27*$G$50)+(O26/O27*$H$50)+(P26/P27*$I$50)+(Q26/Q27*$J$50)</f>
        <v>5.909267596847287</v>
      </c>
    </row>
    <row r="27" spans="1:18" ht="15.75" thickBot="1">
      <c r="A27" s="184"/>
      <c r="B27" s="159"/>
      <c r="C27" s="161"/>
      <c r="D27" s="178"/>
      <c r="E27" s="166"/>
      <c r="F27" s="39" t="str">
        <f>IF($E26&gt;=1,M27*$E26," ")</f>
        <v xml:space="preserve"> </v>
      </c>
      <c r="G27" s="16" t="str">
        <f>IF($E26&gt;=1,N27*$E26," ")</f>
        <v xml:space="preserve"> </v>
      </c>
      <c r="H27" s="17" t="str">
        <f>IF($E26&gt;=1,O27*$E26," ")</f>
        <v xml:space="preserve"> </v>
      </c>
      <c r="I27" s="17" t="str">
        <f>IF($E26&gt;=1,P27*$E26," ")</f>
        <v xml:space="preserve"> </v>
      </c>
      <c r="J27" s="18" t="str">
        <f>IF($E26&gt;=1,Q27*$E26," ")</f>
        <v xml:space="preserve"> </v>
      </c>
      <c r="K27" s="72"/>
      <c r="M27" s="101">
        <v>18.010000000000002</v>
      </c>
      <c r="N27" s="36">
        <f t="shared" si="10"/>
        <v>3.4820000000000002</v>
      </c>
      <c r="O27" s="37">
        <f t="shared" si="10"/>
        <v>5.1859999999999999</v>
      </c>
      <c r="P27" s="37">
        <f t="shared" si="10"/>
        <v>9.4340000000000011</v>
      </c>
      <c r="Q27" s="35">
        <f t="shared" si="10"/>
        <v>18.010000000000002</v>
      </c>
      <c r="R27" s="200"/>
    </row>
    <row r="28" spans="1:18" ht="15">
      <c r="A28" s="184"/>
      <c r="B28" s="160" t="s">
        <v>61</v>
      </c>
      <c r="C28" s="160" t="s">
        <v>116</v>
      </c>
      <c r="D28" s="167" t="s">
        <v>18</v>
      </c>
      <c r="E28" s="169"/>
      <c r="F28" s="24" t="str">
        <f>IF($E28&gt;=1,M28*$E28, " ")</f>
        <v xml:space="preserve"> </v>
      </c>
      <c r="G28" s="25" t="str">
        <f>IF($E28&gt;=1,N28*$E28, " ")</f>
        <v xml:space="preserve"> </v>
      </c>
      <c r="H28" s="26" t="str">
        <f>IF($E28&gt;=1,O28*$E28, " ")</f>
        <v xml:space="preserve"> </v>
      </c>
      <c r="I28" s="26" t="str">
        <f>IF($E28&gt;=1,P28*$E28, " ")</f>
        <v xml:space="preserve"> </v>
      </c>
      <c r="J28" s="27" t="str">
        <f>IF($E28&gt;=1,Q28*$E28, " ")</f>
        <v xml:space="preserve"> </v>
      </c>
      <c r="K28" s="72"/>
      <c r="M28" s="100">
        <v>78.400000000000006</v>
      </c>
      <c r="N28" s="29">
        <f t="shared" ref="N28:Q29" si="12">N12+N12+N10</f>
        <v>19.600000000000001</v>
      </c>
      <c r="O28" s="30">
        <f t="shared" si="12"/>
        <v>39.200000000000003</v>
      </c>
      <c r="P28" s="30">
        <f t="shared" si="12"/>
        <v>58.8</v>
      </c>
      <c r="Q28" s="28">
        <f t="shared" si="12"/>
        <v>78.400000000000006</v>
      </c>
      <c r="R28" s="199">
        <f t="shared" ref="R28" si="13">(N28/N29*$G$50)+(O28/O29*$H$50)+(P28/P29*$I$50)+(Q28/Q29*$J$50)</f>
        <v>5.9272064490043963</v>
      </c>
    </row>
    <row r="29" spans="1:18" ht="15.75" thickBot="1">
      <c r="A29" s="184"/>
      <c r="B29" s="161"/>
      <c r="C29" s="161"/>
      <c r="D29" s="168"/>
      <c r="E29" s="170"/>
      <c r="F29" s="31" t="str">
        <f>IF($E28&gt;=1,M29*$E28," ")</f>
        <v xml:space="preserve"> </v>
      </c>
      <c r="G29" s="32" t="str">
        <f>IF($E28&gt;=1,N29*$E28," ")</f>
        <v xml:space="preserve"> </v>
      </c>
      <c r="H29" s="33" t="str">
        <f>IF($E28&gt;=1,O29*$E28," ")</f>
        <v xml:space="preserve"> </v>
      </c>
      <c r="I29" s="33" t="str">
        <f>IF($E28&gt;=1,P29*$E28," ")</f>
        <v xml:space="preserve"> </v>
      </c>
      <c r="J29" s="34" t="str">
        <f>IF($E28&gt;=1,Q29*$E28," ")</f>
        <v xml:space="preserve"> </v>
      </c>
      <c r="K29" s="72"/>
      <c r="M29" s="101">
        <v>19.670000000000002</v>
      </c>
      <c r="N29" s="36">
        <f t="shared" si="12"/>
        <v>3.5649999999999999</v>
      </c>
      <c r="O29" s="37">
        <f t="shared" si="12"/>
        <v>5.6109999999999998</v>
      </c>
      <c r="P29" s="37">
        <f t="shared" si="12"/>
        <v>10.257999999999999</v>
      </c>
      <c r="Q29" s="35">
        <f t="shared" si="12"/>
        <v>19.670000000000002</v>
      </c>
      <c r="R29" s="200"/>
    </row>
    <row r="30" spans="1:18" ht="15">
      <c r="A30" s="184"/>
      <c r="B30" s="158" t="s">
        <v>62</v>
      </c>
      <c r="C30" s="158" t="s">
        <v>115</v>
      </c>
      <c r="D30" s="177" t="s">
        <v>19</v>
      </c>
      <c r="E30" s="165"/>
      <c r="F30" s="38" t="str">
        <f>IF($E30&gt;=1,M30*$E30, " ")</f>
        <v xml:space="preserve"> </v>
      </c>
      <c r="G30" s="8" t="str">
        <f>IF($E30&gt;=1,N30*$E30, " ")</f>
        <v xml:space="preserve"> </v>
      </c>
      <c r="H30" s="9" t="str">
        <f>IF($E30&gt;=1,O30*$E30, " ")</f>
        <v xml:space="preserve"> </v>
      </c>
      <c r="I30" s="9" t="str">
        <f>IF($E30&gt;=1,P30*$E30, " ")</f>
        <v xml:space="preserve"> </v>
      </c>
      <c r="J30" s="10" t="str">
        <f>IF($E30&gt;=1,Q30*$E30, " ")</f>
        <v xml:space="preserve"> </v>
      </c>
      <c r="K30" s="72"/>
      <c r="M30" s="100">
        <v>84</v>
      </c>
      <c r="N30" s="29">
        <f t="shared" ref="N30:Q31" si="14">N12+N12+N12</f>
        <v>21</v>
      </c>
      <c r="O30" s="30">
        <f t="shared" si="14"/>
        <v>42</v>
      </c>
      <c r="P30" s="30">
        <f t="shared" si="14"/>
        <v>63</v>
      </c>
      <c r="Q30" s="28">
        <f t="shared" si="14"/>
        <v>84</v>
      </c>
      <c r="R30" s="199">
        <f t="shared" ref="R30" si="15">(N30/N31*$G$50)+(O30/O31*$H$50)+(P30/P31*$I$50)+(Q30/Q31*$J$50)</f>
        <v>5.9480260235471425</v>
      </c>
    </row>
    <row r="31" spans="1:18" ht="15.75" thickBot="1">
      <c r="A31" s="184"/>
      <c r="B31" s="159"/>
      <c r="C31" s="159"/>
      <c r="D31" s="178"/>
      <c r="E31" s="166"/>
      <c r="F31" s="39" t="str">
        <f>IF($E30&gt;=1,M31*$E30," ")</f>
        <v xml:space="preserve"> </v>
      </c>
      <c r="G31" s="16" t="str">
        <f>IF($E30&gt;=1,N31*$E30," ")</f>
        <v xml:space="preserve"> </v>
      </c>
      <c r="H31" s="17" t="str">
        <f>IF($E30&gt;=1,O31*$E30," ")</f>
        <v xml:space="preserve"> </v>
      </c>
      <c r="I31" s="17" t="str">
        <f>IF($E30&gt;=1,P31*$E30," ")</f>
        <v xml:space="preserve"> </v>
      </c>
      <c r="J31" s="18" t="str">
        <f>IF($E30&gt;=1,Q31*$E30," ")</f>
        <v xml:space="preserve"> </v>
      </c>
      <c r="K31" s="72"/>
      <c r="M31" s="101">
        <v>21.33</v>
      </c>
      <c r="N31" s="36">
        <f t="shared" si="14"/>
        <v>3.6479999999999997</v>
      </c>
      <c r="O31" s="37">
        <f t="shared" si="14"/>
        <v>6.0359999999999996</v>
      </c>
      <c r="P31" s="37">
        <f t="shared" si="14"/>
        <v>11.082000000000001</v>
      </c>
      <c r="Q31" s="35">
        <f t="shared" si="14"/>
        <v>21.330000000000002</v>
      </c>
      <c r="R31" s="200"/>
    </row>
    <row r="32" spans="1:18" ht="15">
      <c r="A32" s="184"/>
      <c r="B32" s="160" t="s">
        <v>63</v>
      </c>
      <c r="C32" s="160" t="s">
        <v>117</v>
      </c>
      <c r="D32" s="167" t="s">
        <v>20</v>
      </c>
      <c r="E32" s="169"/>
      <c r="F32" s="24" t="str">
        <f>IF($E32&gt;=1,M32*$E32, " ")</f>
        <v xml:space="preserve"> </v>
      </c>
      <c r="G32" s="25" t="str">
        <f>IF($E32&gt;=1,N32*$E32, " ")</f>
        <v xml:space="preserve"> </v>
      </c>
      <c r="H32" s="26" t="str">
        <f>IF($E32&gt;=1,O32*$E32, " ")</f>
        <v xml:space="preserve"> </v>
      </c>
      <c r="I32" s="26" t="str">
        <f>IF($E32&gt;=1,P32*$E32, " ")</f>
        <v xml:space="preserve"> </v>
      </c>
      <c r="J32" s="27" t="str">
        <f>IF($E32&gt;=1,Q32*$E32, " ")</f>
        <v xml:space="preserve"> </v>
      </c>
      <c r="K32" s="72"/>
      <c r="M32" s="100">
        <v>90.4</v>
      </c>
      <c r="N32" s="29">
        <f t="shared" ref="N32:Q33" si="16">N16+N12+N10</f>
        <v>22.6</v>
      </c>
      <c r="O32" s="30">
        <f t="shared" si="16"/>
        <v>45.2</v>
      </c>
      <c r="P32" s="30">
        <f t="shared" si="16"/>
        <v>67.8</v>
      </c>
      <c r="Q32" s="28">
        <f t="shared" si="16"/>
        <v>90.4</v>
      </c>
      <c r="R32" s="199">
        <f t="shared" ref="R32" si="17">(N32/N33*$G$50)+(O32/O33*$H$50)+(P32/P33*$I$50)+(Q32/Q33*$J$50)</f>
        <v>5.7995499494529614</v>
      </c>
    </row>
    <row r="33" spans="1:18" ht="15.75" thickBot="1">
      <c r="A33" s="184"/>
      <c r="B33" s="161"/>
      <c r="C33" s="161"/>
      <c r="D33" s="168"/>
      <c r="E33" s="170"/>
      <c r="F33" s="31" t="str">
        <f>IF($E32&gt;=1,M33*$E32," ")</f>
        <v xml:space="preserve"> </v>
      </c>
      <c r="G33" s="32" t="str">
        <f>IF($E32&gt;=1,N33*$E32," ")</f>
        <v xml:space="preserve"> </v>
      </c>
      <c r="H33" s="33" t="str">
        <f>IF($E32&gt;=1,O33*$E32," ")</f>
        <v xml:space="preserve"> </v>
      </c>
      <c r="I33" s="33" t="str">
        <f>IF($E32&gt;=1,P33*$E32," ")</f>
        <v xml:space="preserve"> </v>
      </c>
      <c r="J33" s="34" t="str">
        <f>IF($E32&gt;=1,Q33*$E32," ")</f>
        <v xml:space="preserve"> </v>
      </c>
      <c r="K33" s="72"/>
      <c r="M33" s="101">
        <v>23.9</v>
      </c>
      <c r="N33" s="36">
        <f t="shared" si="16"/>
        <v>4.0140000000000002</v>
      </c>
      <c r="O33" s="37">
        <f t="shared" si="16"/>
        <v>6.6519999999999992</v>
      </c>
      <c r="P33" s="37">
        <f t="shared" si="16"/>
        <v>12.234000000000002</v>
      </c>
      <c r="Q33" s="35">
        <f t="shared" si="16"/>
        <v>23.9</v>
      </c>
      <c r="R33" s="200"/>
    </row>
    <row r="34" spans="1:18" ht="15">
      <c r="A34" s="184"/>
      <c r="B34" s="158" t="s">
        <v>64</v>
      </c>
      <c r="C34" s="158" t="s">
        <v>118</v>
      </c>
      <c r="D34" s="177" t="s">
        <v>21</v>
      </c>
      <c r="E34" s="165"/>
      <c r="F34" s="38" t="str">
        <f>IF($E34&gt;=1,M34*$E34, " ")</f>
        <v xml:space="preserve"> </v>
      </c>
      <c r="G34" s="8" t="str">
        <f>IF($E34&gt;=1,N34*$E34, " ")</f>
        <v xml:space="preserve"> </v>
      </c>
      <c r="H34" s="9" t="str">
        <f>IF($E34&gt;=1,O34*$E34, " ")</f>
        <v xml:space="preserve"> </v>
      </c>
      <c r="I34" s="9" t="str">
        <f>IF($E34&gt;=1,P34*$E34, " ")</f>
        <v xml:space="preserve"> </v>
      </c>
      <c r="J34" s="10" t="str">
        <f>IF($E34&gt;=1,Q34*$E34, " ")</f>
        <v xml:space="preserve"> </v>
      </c>
      <c r="K34" s="72"/>
      <c r="M34" s="100">
        <v>95</v>
      </c>
      <c r="N34" s="29">
        <f t="shared" ref="N34:Q35" si="18">N16+N12+N12</f>
        <v>24</v>
      </c>
      <c r="O34" s="30">
        <f t="shared" si="18"/>
        <v>48</v>
      </c>
      <c r="P34" s="30">
        <f t="shared" si="18"/>
        <v>72</v>
      </c>
      <c r="Q34" s="28">
        <f t="shared" si="18"/>
        <v>96</v>
      </c>
      <c r="R34" s="199">
        <f t="shared" ref="R34" si="19">(N34/N35*$G$50)+(O34/O35*$H$50)+(P34/P35*$I$50)+(Q34/Q35*$J$50)</f>
        <v>5.8284413780074029</v>
      </c>
    </row>
    <row r="35" spans="1:18" ht="15.75" thickBot="1">
      <c r="A35" s="184"/>
      <c r="B35" s="159"/>
      <c r="C35" s="159"/>
      <c r="D35" s="178"/>
      <c r="E35" s="166"/>
      <c r="F35" s="39" t="str">
        <f>IF($E34&gt;=1,M35*$E34," ")</f>
        <v xml:space="preserve"> </v>
      </c>
      <c r="G35" s="16" t="str">
        <f>IF($E34&gt;=1,N35*$E34," ")</f>
        <v xml:space="preserve"> </v>
      </c>
      <c r="H35" s="17" t="str">
        <f>IF($E34&gt;=1,O35*$E34," ")</f>
        <v xml:space="preserve"> </v>
      </c>
      <c r="I35" s="17" t="str">
        <f>IF($E34&gt;=1,P35*$E34," ")</f>
        <v xml:space="preserve"> </v>
      </c>
      <c r="J35" s="18" t="str">
        <f>IF($E34&gt;=1,Q35*$E34," ")</f>
        <v xml:space="preserve"> </v>
      </c>
      <c r="K35" s="72"/>
      <c r="M35" s="101">
        <v>25.56</v>
      </c>
      <c r="N35" s="36">
        <f t="shared" si="18"/>
        <v>4.0970000000000004</v>
      </c>
      <c r="O35" s="37">
        <f t="shared" si="18"/>
        <v>7.077</v>
      </c>
      <c r="P35" s="37">
        <f t="shared" si="18"/>
        <v>13.058</v>
      </c>
      <c r="Q35" s="35">
        <f t="shared" si="18"/>
        <v>25.56</v>
      </c>
      <c r="R35" s="200"/>
    </row>
    <row r="36" spans="1:18" ht="15">
      <c r="A36" s="184"/>
      <c r="B36" s="160" t="s">
        <v>65</v>
      </c>
      <c r="C36" s="160" t="s">
        <v>119</v>
      </c>
      <c r="D36" s="167" t="s">
        <v>22</v>
      </c>
      <c r="E36" s="169"/>
      <c r="F36" s="24" t="str">
        <f>IF($E36&gt;=1,M36*$E36, " ")</f>
        <v xml:space="preserve"> </v>
      </c>
      <c r="G36" s="25" t="str">
        <f>IF($E36&gt;=1,N36*$E36, " ")</f>
        <v xml:space="preserve"> </v>
      </c>
      <c r="H36" s="26" t="str">
        <f>IF($E36&gt;=1,O36*$E36, " ")</f>
        <v xml:space="preserve"> </v>
      </c>
      <c r="I36" s="26" t="str">
        <f>IF($E36&gt;=1,P36*$E36, " ")</f>
        <v xml:space="preserve"> </v>
      </c>
      <c r="J36" s="27" t="str">
        <f>IF($E36&gt;=1,Q36*$E36, " ")</f>
        <v xml:space="preserve"> </v>
      </c>
      <c r="K36" s="72"/>
      <c r="M36" s="100">
        <v>102.4</v>
      </c>
      <c r="N36" s="29">
        <f t="shared" ref="N36:Q37" si="20">N16+N16+N10</f>
        <v>25.6</v>
      </c>
      <c r="O36" s="30">
        <f t="shared" si="20"/>
        <v>51.2</v>
      </c>
      <c r="P36" s="30">
        <f t="shared" si="20"/>
        <v>76.8</v>
      </c>
      <c r="Q36" s="28">
        <f t="shared" si="20"/>
        <v>102.4</v>
      </c>
      <c r="R36" s="199">
        <f t="shared" ref="R36" si="21">(N36/N37*$G$50)+(O36/O37*$H$50)+(P36/P37*$I$50)+(Q36/Q37*$J$50)</f>
        <v>5.7094700470472217</v>
      </c>
    </row>
    <row r="37" spans="1:18" ht="15.75" thickBot="1">
      <c r="A37" s="184"/>
      <c r="B37" s="161"/>
      <c r="C37" s="161"/>
      <c r="D37" s="168"/>
      <c r="E37" s="170"/>
      <c r="F37" s="31" t="str">
        <f>IF($E36&gt;=1,M37*$E36," ")</f>
        <v xml:space="preserve"> </v>
      </c>
      <c r="G37" s="32" t="str">
        <f>IF($E36&gt;=1,N37*$E36," ")</f>
        <v xml:space="preserve"> </v>
      </c>
      <c r="H37" s="33" t="str">
        <f>IF($E36&gt;=1,O37*$E36," ")</f>
        <v xml:space="preserve"> </v>
      </c>
      <c r="I37" s="33" t="str">
        <f>IF($E36&gt;=1,P37*$E36," ")</f>
        <v xml:space="preserve"> </v>
      </c>
      <c r="J37" s="34" t="str">
        <f>IF($E36&gt;=1,Q37*$E36," ")</f>
        <v xml:space="preserve"> </v>
      </c>
      <c r="K37" s="72"/>
      <c r="M37" s="101">
        <v>28.13</v>
      </c>
      <c r="N37" s="36">
        <f t="shared" si="20"/>
        <v>4.4630000000000001</v>
      </c>
      <c r="O37" s="37">
        <f t="shared" si="20"/>
        <v>7.6929999999999996</v>
      </c>
      <c r="P37" s="37">
        <f t="shared" si="20"/>
        <v>14.21</v>
      </c>
      <c r="Q37" s="35">
        <f t="shared" si="20"/>
        <v>28.13</v>
      </c>
      <c r="R37" s="200"/>
    </row>
    <row r="38" spans="1:18" ht="15">
      <c r="A38" s="184"/>
      <c r="B38" s="158" t="s">
        <v>66</v>
      </c>
      <c r="C38" s="158" t="s">
        <v>120</v>
      </c>
      <c r="D38" s="177" t="s">
        <v>23</v>
      </c>
      <c r="E38" s="165"/>
      <c r="F38" s="38" t="str">
        <f>IF($E38&gt;=1,M38*$E38, " ")</f>
        <v xml:space="preserve"> </v>
      </c>
      <c r="G38" s="8" t="str">
        <f>IF($E38&gt;=1,N38*$E38, " ")</f>
        <v xml:space="preserve"> </v>
      </c>
      <c r="H38" s="9" t="str">
        <f>IF($E38&gt;=1,O38*$E38, " ")</f>
        <v xml:space="preserve"> </v>
      </c>
      <c r="I38" s="9" t="str">
        <f>IF($E38&gt;=1,P38*$E38, " ")</f>
        <v xml:space="preserve"> </v>
      </c>
      <c r="J38" s="10" t="str">
        <f>IF($E38&gt;=1,Q38*$E38, " ")</f>
        <v xml:space="preserve"> </v>
      </c>
      <c r="K38" s="72"/>
      <c r="M38" s="100">
        <v>108</v>
      </c>
      <c r="N38" s="29">
        <f t="shared" ref="N38:Q39" si="22">N16+N16+N12</f>
        <v>27</v>
      </c>
      <c r="O38" s="30">
        <f t="shared" si="22"/>
        <v>54</v>
      </c>
      <c r="P38" s="30">
        <f t="shared" si="22"/>
        <v>81</v>
      </c>
      <c r="Q38" s="28">
        <f t="shared" si="22"/>
        <v>108</v>
      </c>
      <c r="R38" s="199">
        <f t="shared" ref="R38" si="23">(N38/N39*$G$50)+(O38/O39*$H$50)+(P38/P39*$I$50)+(Q38/Q39*$J$50)</f>
        <v>5.7416733245670217</v>
      </c>
    </row>
    <row r="39" spans="1:18" ht="15.75" thickBot="1">
      <c r="A39" s="184"/>
      <c r="B39" s="159"/>
      <c r="C39" s="159"/>
      <c r="D39" s="178"/>
      <c r="E39" s="166"/>
      <c r="F39" s="39" t="str">
        <f>IF($E38&gt;=1,M39*$E38," ")</f>
        <v xml:space="preserve"> </v>
      </c>
      <c r="G39" s="16" t="str">
        <f>IF($E38&gt;=1,N39*$E38," ")</f>
        <v xml:space="preserve"> </v>
      </c>
      <c r="H39" s="17" t="str">
        <f>IF($E38&gt;=1,O39*$E38," ")</f>
        <v xml:space="preserve"> </v>
      </c>
      <c r="I39" s="17" t="str">
        <f>IF($E38&gt;=1,P39*$E38," ")</f>
        <v xml:space="preserve"> </v>
      </c>
      <c r="J39" s="18" t="str">
        <f>IF($E38&gt;=1,Q39*$E38," ")</f>
        <v xml:space="preserve"> </v>
      </c>
      <c r="K39" s="72"/>
      <c r="M39" s="101">
        <v>29.79</v>
      </c>
      <c r="N39" s="36">
        <f t="shared" si="22"/>
        <v>4.5460000000000003</v>
      </c>
      <c r="O39" s="37">
        <f t="shared" si="22"/>
        <v>8.1180000000000003</v>
      </c>
      <c r="P39" s="37">
        <f t="shared" si="22"/>
        <v>15.033999999999999</v>
      </c>
      <c r="Q39" s="35">
        <f t="shared" si="22"/>
        <v>29.79</v>
      </c>
      <c r="R39" s="200"/>
    </row>
    <row r="40" spans="1:18" ht="15">
      <c r="A40" s="184"/>
      <c r="B40" s="160" t="s">
        <v>67</v>
      </c>
      <c r="C40" s="160" t="s">
        <v>121</v>
      </c>
      <c r="D40" s="167" t="s">
        <v>24</v>
      </c>
      <c r="E40" s="169"/>
      <c r="F40" s="24" t="str">
        <f>IF($E40&gt;=1,M40*$E40, " ")</f>
        <v xml:space="preserve"> </v>
      </c>
      <c r="G40" s="25" t="str">
        <f>IF($E40&gt;=1,N40*$E40, " ")</f>
        <v xml:space="preserve"> </v>
      </c>
      <c r="H40" s="26" t="str">
        <f>IF($E40&gt;=1,O40*$E40, " ")</f>
        <v xml:space="preserve"> </v>
      </c>
      <c r="I40" s="26" t="str">
        <f>IF($E40&gt;=1,P40*$E40, " ")</f>
        <v xml:space="preserve"> </v>
      </c>
      <c r="J40" s="27" t="str">
        <f>IF($E40&gt;=1,Q40*$E40, " ")</f>
        <v xml:space="preserve"> </v>
      </c>
      <c r="K40" s="72"/>
      <c r="M40" s="100">
        <v>113</v>
      </c>
      <c r="N40" s="29">
        <f t="shared" ref="N40:Q41" si="24">N18+N16+N12</f>
        <v>28.25</v>
      </c>
      <c r="O40" s="30">
        <f t="shared" si="24"/>
        <v>56.5</v>
      </c>
      <c r="P40" s="30">
        <f t="shared" si="24"/>
        <v>84.75</v>
      </c>
      <c r="Q40" s="28">
        <f t="shared" si="24"/>
        <v>113</v>
      </c>
      <c r="R40" s="199">
        <f t="shared" ref="R40" si="25">(N40/N41*$G$50)+(O40/O41*$H$50)+(P40/P41*$I$50)+(Q40/Q41*$J$50)</f>
        <v>5.6320855445708551</v>
      </c>
    </row>
    <row r="41" spans="1:18" ht="15.75" thickBot="1">
      <c r="A41" s="184"/>
      <c r="B41" s="161"/>
      <c r="C41" s="161"/>
      <c r="D41" s="168"/>
      <c r="E41" s="170"/>
      <c r="F41" s="31" t="str">
        <f>IF($E40&gt;=1,M41*$E40," ")</f>
        <v xml:space="preserve"> </v>
      </c>
      <c r="G41" s="32" t="str">
        <f>IF($E40&gt;=1,N41*$E40," ")</f>
        <v xml:space="preserve"> </v>
      </c>
      <c r="H41" s="33" t="str">
        <f>IF($E40&gt;=1,O41*$E40," ")</f>
        <v xml:space="preserve"> </v>
      </c>
      <c r="I41" s="33" t="str">
        <f>IF($E40&gt;=1,P41*$E40," ")</f>
        <v xml:space="preserve"> </v>
      </c>
      <c r="J41" s="34" t="str">
        <f>IF($E40&gt;=1,Q41*$E40," ")</f>
        <v xml:space="preserve"> </v>
      </c>
      <c r="K41" s="72"/>
      <c r="M41" s="101">
        <v>32.06</v>
      </c>
      <c r="N41" s="36">
        <f t="shared" si="24"/>
        <v>4.7709999999999999</v>
      </c>
      <c r="O41" s="37">
        <f t="shared" si="24"/>
        <v>8.6829999999999998</v>
      </c>
      <c r="P41" s="37">
        <f t="shared" si="24"/>
        <v>16.12</v>
      </c>
      <c r="Q41" s="35">
        <f t="shared" si="24"/>
        <v>32.06</v>
      </c>
      <c r="R41" s="200"/>
    </row>
    <row r="42" spans="1:18" ht="15">
      <c r="A42" s="184"/>
      <c r="B42" s="158" t="s">
        <v>68</v>
      </c>
      <c r="C42" s="158" t="s">
        <v>122</v>
      </c>
      <c r="D42" s="177" t="s">
        <v>25</v>
      </c>
      <c r="E42" s="165"/>
      <c r="F42" s="38" t="str">
        <f>IF($E42&gt;=1,M42*$E42, " ")</f>
        <v xml:space="preserve"> </v>
      </c>
      <c r="G42" s="8" t="str">
        <f>IF($E42&gt;=1,N42*$E42, " ")</f>
        <v xml:space="preserve"> </v>
      </c>
      <c r="H42" s="9" t="str">
        <f>IF($E42&gt;=1,O42*$E42, " ")</f>
        <v xml:space="preserve"> </v>
      </c>
      <c r="I42" s="9" t="str">
        <f>IF($E42&gt;=1,P42*$E42, " ")</f>
        <v xml:space="preserve"> </v>
      </c>
      <c r="J42" s="10" t="str">
        <f>IF($E42&gt;=1,Q42*$E42, " ")</f>
        <v xml:space="preserve"> </v>
      </c>
      <c r="K42" s="72"/>
      <c r="M42" s="100">
        <v>120</v>
      </c>
      <c r="N42" s="29">
        <f t="shared" ref="N42:Q43" si="26">N16+N16+N16</f>
        <v>30</v>
      </c>
      <c r="O42" s="30">
        <f t="shared" si="26"/>
        <v>60</v>
      </c>
      <c r="P42" s="30">
        <f t="shared" si="26"/>
        <v>90</v>
      </c>
      <c r="Q42" s="28">
        <f t="shared" si="26"/>
        <v>120</v>
      </c>
      <c r="R42" s="199">
        <f t="shared" ref="R42" si="27">(N42/N43*$G$50)+(O42/O43*$H$50)+(P42/P43*$I$50)+(Q42/Q43*$J$50)</f>
        <v>5.67593938049228</v>
      </c>
    </row>
    <row r="43" spans="1:18" ht="15.75" thickBot="1">
      <c r="A43" s="184"/>
      <c r="B43" s="159"/>
      <c r="C43" s="159"/>
      <c r="D43" s="178"/>
      <c r="E43" s="166"/>
      <c r="F43" s="39" t="str">
        <f>IF($E42&gt;=1,M43*$E42," ")</f>
        <v xml:space="preserve"> </v>
      </c>
      <c r="G43" s="16" t="str">
        <f>IF($E42&gt;=1,N43*$E42," ")</f>
        <v xml:space="preserve"> </v>
      </c>
      <c r="H43" s="17" t="str">
        <f>IF($E42&gt;=1,O43*$E42," ")</f>
        <v xml:space="preserve"> </v>
      </c>
      <c r="I43" s="17" t="str">
        <f>IF($E42&gt;=1,P43*$E42," ")</f>
        <v xml:space="preserve"> </v>
      </c>
      <c r="J43" s="18" t="str">
        <f>IF($E42&gt;=1,Q43*$E42," ")</f>
        <v xml:space="preserve"> </v>
      </c>
      <c r="K43" s="72"/>
      <c r="M43" s="101">
        <v>34.020000000000003</v>
      </c>
      <c r="N43" s="36">
        <f t="shared" si="26"/>
        <v>4.9950000000000001</v>
      </c>
      <c r="O43" s="37">
        <f t="shared" si="26"/>
        <v>9.1589999999999989</v>
      </c>
      <c r="P43" s="37">
        <f t="shared" si="26"/>
        <v>17.009999999999998</v>
      </c>
      <c r="Q43" s="35">
        <f t="shared" si="26"/>
        <v>34.019999999999996</v>
      </c>
      <c r="R43" s="200"/>
    </row>
    <row r="44" spans="1:18" ht="15">
      <c r="A44" s="184"/>
      <c r="B44" s="160" t="s">
        <v>69</v>
      </c>
      <c r="C44" s="160" t="s">
        <v>123</v>
      </c>
      <c r="D44" s="167" t="s">
        <v>26</v>
      </c>
      <c r="E44" s="169"/>
      <c r="F44" s="24" t="str">
        <f>IF($E44&gt;=1,M44*$E44, " ")</f>
        <v xml:space="preserve"> </v>
      </c>
      <c r="G44" s="25" t="str">
        <f>IF($E44&gt;=1,N44*$E44, " ")</f>
        <v xml:space="preserve"> </v>
      </c>
      <c r="H44" s="26" t="str">
        <f>IF($E44&gt;=1,O44*$E44, " ")</f>
        <v xml:space="preserve"> </v>
      </c>
      <c r="I44" s="26" t="str">
        <f>IF($E44&gt;=1,P44*$E44, " ")</f>
        <v xml:space="preserve"> </v>
      </c>
      <c r="J44" s="27" t="str">
        <f>IF($E44&gt;=1,Q44*$E44, " ")</f>
        <v xml:space="preserve"> </v>
      </c>
      <c r="K44" s="72"/>
      <c r="M44" s="100">
        <v>125</v>
      </c>
      <c r="N44" s="29">
        <f t="shared" ref="N44:Q45" si="28">N18+N16+N16</f>
        <v>31.25</v>
      </c>
      <c r="O44" s="30">
        <f t="shared" si="28"/>
        <v>62.5</v>
      </c>
      <c r="P44" s="30">
        <f t="shared" si="28"/>
        <v>93.75</v>
      </c>
      <c r="Q44" s="28">
        <f t="shared" si="28"/>
        <v>125</v>
      </c>
      <c r="R44" s="199">
        <f t="shared" ref="R44" si="29">(N44/N45*$G$50)+(O44/O45*$H$50)+(P44/P45*$I$50)+(Q44/Q45*$J$50)</f>
        <v>5.5823425567701586</v>
      </c>
    </row>
    <row r="45" spans="1:18" ht="15.75" thickBot="1">
      <c r="A45" s="184"/>
      <c r="B45" s="161"/>
      <c r="C45" s="161"/>
      <c r="D45" s="168"/>
      <c r="E45" s="170"/>
      <c r="F45" s="31" t="str">
        <f>IF($E44&gt;=1,M45*$E44," ")</f>
        <v xml:space="preserve"> </v>
      </c>
      <c r="G45" s="32" t="str">
        <f>IF($E44&gt;=1,N45*$E44," ")</f>
        <v xml:space="preserve"> </v>
      </c>
      <c r="H45" s="33" t="str">
        <f>IF($E44&gt;=1,O45*$E44," ")</f>
        <v xml:space="preserve"> </v>
      </c>
      <c r="I45" s="33" t="str">
        <f>IF($E44&gt;=1,P45*$E44," ")</f>
        <v xml:space="preserve"> </v>
      </c>
      <c r="J45" s="34" t="str">
        <f>IF($E44&gt;=1,Q45*$E44," ")</f>
        <v xml:space="preserve"> </v>
      </c>
      <c r="K45" s="72"/>
      <c r="M45" s="101">
        <v>36.29</v>
      </c>
      <c r="N45" s="36">
        <f t="shared" si="28"/>
        <v>5.22</v>
      </c>
      <c r="O45" s="37">
        <f t="shared" si="28"/>
        <v>9.7240000000000002</v>
      </c>
      <c r="P45" s="37">
        <f t="shared" si="28"/>
        <v>18.096</v>
      </c>
      <c r="Q45" s="35">
        <f t="shared" si="28"/>
        <v>36.29</v>
      </c>
      <c r="R45" s="200"/>
    </row>
    <row r="46" spans="1:18" ht="15">
      <c r="A46" s="186"/>
      <c r="B46" s="210" t="s">
        <v>29</v>
      </c>
      <c r="C46" s="211"/>
      <c r="D46" s="211"/>
      <c r="E46" s="212"/>
      <c r="F46" s="40">
        <f t="shared" ref="F46:J47" si="30">SUM(F44,F42,F40,F38,F36,F34,F32,F30,F28,F26,F24,F22,F20)</f>
        <v>0</v>
      </c>
      <c r="G46" s="67">
        <f t="shared" si="30"/>
        <v>0</v>
      </c>
      <c r="H46" s="67">
        <f t="shared" si="30"/>
        <v>0</v>
      </c>
      <c r="I46" s="67">
        <f t="shared" si="30"/>
        <v>0</v>
      </c>
      <c r="J46" s="67">
        <f t="shared" si="30"/>
        <v>0</v>
      </c>
      <c r="K46" s="72"/>
      <c r="L46" s="41"/>
      <c r="M46" s="102"/>
      <c r="N46" s="103"/>
      <c r="O46" s="103"/>
      <c r="P46" s="103"/>
      <c r="Q46" s="103"/>
    </row>
    <row r="47" spans="1:18" ht="15.75" thickBot="1">
      <c r="A47" s="187"/>
      <c r="B47" s="213" t="s">
        <v>42</v>
      </c>
      <c r="C47" s="214"/>
      <c r="D47" s="214"/>
      <c r="E47" s="215"/>
      <c r="F47" s="43">
        <f t="shared" si="30"/>
        <v>0</v>
      </c>
      <c r="G47" s="69">
        <f t="shared" si="30"/>
        <v>0</v>
      </c>
      <c r="H47" s="69">
        <f t="shared" si="30"/>
        <v>0</v>
      </c>
      <c r="I47" s="69">
        <f t="shared" si="30"/>
        <v>0</v>
      </c>
      <c r="J47" s="69">
        <f t="shared" si="30"/>
        <v>0</v>
      </c>
      <c r="K47" s="104"/>
      <c r="L47" s="41"/>
      <c r="M47" s="105"/>
      <c r="N47" s="106"/>
      <c r="O47" s="106"/>
      <c r="P47" s="106"/>
      <c r="Q47" s="106"/>
    </row>
    <row r="48" spans="1:18" ht="15">
      <c r="A48" s="187"/>
      <c r="B48" s="189" t="s">
        <v>30</v>
      </c>
      <c r="C48" s="190"/>
      <c r="D48" s="190"/>
      <c r="E48" s="190"/>
      <c r="F48" s="44"/>
      <c r="G48" s="45" t="e">
        <f>G46/G47</f>
        <v>#DIV/0!</v>
      </c>
      <c r="H48" s="46" t="e">
        <f t="shared" ref="H48:J48" si="31">H46/H47</f>
        <v>#DIV/0!</v>
      </c>
      <c r="I48" s="46" t="e">
        <f t="shared" si="31"/>
        <v>#DIV/0!</v>
      </c>
      <c r="J48" s="47" t="e">
        <f t="shared" si="31"/>
        <v>#DIV/0!</v>
      </c>
      <c r="K48" s="48" t="s">
        <v>31</v>
      </c>
    </row>
    <row r="49" spans="1:11" ht="15">
      <c r="A49" s="187"/>
      <c r="B49" s="195" t="s">
        <v>32</v>
      </c>
      <c r="C49" s="196"/>
      <c r="D49" s="196"/>
      <c r="E49" s="196"/>
      <c r="F49" s="197"/>
      <c r="G49" s="49">
        <v>0.25</v>
      </c>
      <c r="H49" s="50">
        <v>0.25</v>
      </c>
      <c r="I49" s="50">
        <v>0.25</v>
      </c>
      <c r="J49" s="51">
        <v>0.25</v>
      </c>
      <c r="K49" s="52" t="e">
        <f>($G$48*G49)+($H$48*H49)+($I$48*I49)+($J$48*J49)</f>
        <v>#DIV/0!</v>
      </c>
    </row>
    <row r="50" spans="1:11" ht="15">
      <c r="A50" s="187"/>
      <c r="B50" s="195" t="s">
        <v>33</v>
      </c>
      <c r="C50" s="196"/>
      <c r="D50" s="196"/>
      <c r="E50" s="196"/>
      <c r="F50" s="197"/>
      <c r="G50" s="49">
        <v>0.2</v>
      </c>
      <c r="H50" s="50">
        <v>0.36</v>
      </c>
      <c r="I50" s="50">
        <v>0.32</v>
      </c>
      <c r="J50" s="51">
        <v>0.12</v>
      </c>
      <c r="K50" s="52" t="e">
        <f>($G$48*G50)+($H$48*H50)+($I$48*I50)+($J$48*J50)</f>
        <v>#DIV/0!</v>
      </c>
    </row>
    <row r="51" spans="1:11" ht="15.75" thickBot="1">
      <c r="A51" s="188"/>
      <c r="B51" s="192" t="s">
        <v>34</v>
      </c>
      <c r="C51" s="193"/>
      <c r="D51" s="193"/>
      <c r="E51" s="193"/>
      <c r="F51" s="198"/>
      <c r="G51" s="53">
        <v>0</v>
      </c>
      <c r="H51" s="54">
        <v>0</v>
      </c>
      <c r="I51" s="54">
        <v>0</v>
      </c>
      <c r="J51" s="55">
        <v>0</v>
      </c>
      <c r="K51" s="56" t="e">
        <f>($G$48*G51)+($H$48*H51)+($I$48*I51)+($J$48*J51)</f>
        <v>#DIV/0!</v>
      </c>
    </row>
  </sheetData>
  <sheetProtection password="F008" sheet="1" objects="1" scenarios="1"/>
  <protectedRanges>
    <protectedRange sqref="E10:E45" name="Range1"/>
    <protectedRange sqref="G51:J51" name="User defined_2"/>
  </protectedRanges>
  <mergeCells count="111">
    <mergeCell ref="R36:R37"/>
    <mergeCell ref="R38:R39"/>
    <mergeCell ref="R40:R41"/>
    <mergeCell ref="R42:R43"/>
    <mergeCell ref="R44:R45"/>
    <mergeCell ref="R26:R27"/>
    <mergeCell ref="R28:R29"/>
    <mergeCell ref="R30:R31"/>
    <mergeCell ref="R32:R33"/>
    <mergeCell ref="R34:R35"/>
    <mergeCell ref="R16:R17"/>
    <mergeCell ref="R18:R19"/>
    <mergeCell ref="R20:R21"/>
    <mergeCell ref="R22:R23"/>
    <mergeCell ref="R24:R25"/>
    <mergeCell ref="N6:R6"/>
    <mergeCell ref="R7:R8"/>
    <mergeCell ref="R10:R11"/>
    <mergeCell ref="R12:R13"/>
    <mergeCell ref="R14:R15"/>
    <mergeCell ref="Q7:Q8"/>
    <mergeCell ref="N7:N8"/>
    <mergeCell ref="O7:O8"/>
    <mergeCell ref="P7:P8"/>
    <mergeCell ref="A2:F2"/>
    <mergeCell ref="A3:F3"/>
    <mergeCell ref="G6:J6"/>
    <mergeCell ref="A7:A8"/>
    <mergeCell ref="B7:B8"/>
    <mergeCell ref="D7:D8"/>
    <mergeCell ref="E7:E8"/>
    <mergeCell ref="G7:G8"/>
    <mergeCell ref="C7:C8"/>
    <mergeCell ref="H7:H8"/>
    <mergeCell ref="I7:I8"/>
    <mergeCell ref="J7:J8"/>
    <mergeCell ref="E14:E15"/>
    <mergeCell ref="B16:B17"/>
    <mergeCell ref="D16:D17"/>
    <mergeCell ref="E16:E17"/>
    <mergeCell ref="B10:B11"/>
    <mergeCell ref="D10:D11"/>
    <mergeCell ref="E10:E11"/>
    <mergeCell ref="B12:B13"/>
    <mergeCell ref="D12:D13"/>
    <mergeCell ref="E12:E13"/>
    <mergeCell ref="B14:B15"/>
    <mergeCell ref="D14:D15"/>
    <mergeCell ref="D22:D23"/>
    <mergeCell ref="E22:E23"/>
    <mergeCell ref="C22:C23"/>
    <mergeCell ref="C20:C21"/>
    <mergeCell ref="B24:B25"/>
    <mergeCell ref="D24:D25"/>
    <mergeCell ref="E24:E25"/>
    <mergeCell ref="B20:B21"/>
    <mergeCell ref="D20:D21"/>
    <mergeCell ref="E20:E21"/>
    <mergeCell ref="B22:B23"/>
    <mergeCell ref="B26:B27"/>
    <mergeCell ref="D26:D27"/>
    <mergeCell ref="E26:E27"/>
    <mergeCell ref="C26:C27"/>
    <mergeCell ref="C24:C25"/>
    <mergeCell ref="B28:B29"/>
    <mergeCell ref="D28:D29"/>
    <mergeCell ref="E28:E29"/>
    <mergeCell ref="B30:B31"/>
    <mergeCell ref="D30:D31"/>
    <mergeCell ref="E30:E31"/>
    <mergeCell ref="C30:C31"/>
    <mergeCell ref="C28:C29"/>
    <mergeCell ref="D42:D43"/>
    <mergeCell ref="E42:E43"/>
    <mergeCell ref="C42:C43"/>
    <mergeCell ref="C40:C41"/>
    <mergeCell ref="B32:B33"/>
    <mergeCell ref="D32:D33"/>
    <mergeCell ref="E32:E33"/>
    <mergeCell ref="B34:B35"/>
    <mergeCell ref="D34:D35"/>
    <mergeCell ref="E34:E35"/>
    <mergeCell ref="C34:C35"/>
    <mergeCell ref="C32:C33"/>
    <mergeCell ref="B36:B37"/>
    <mergeCell ref="D36:D37"/>
    <mergeCell ref="E36:E37"/>
    <mergeCell ref="B44:B45"/>
    <mergeCell ref="D44:D45"/>
    <mergeCell ref="E44:E45"/>
    <mergeCell ref="A46:A51"/>
    <mergeCell ref="B46:E46"/>
    <mergeCell ref="B47:E47"/>
    <mergeCell ref="B48:E48"/>
    <mergeCell ref="B49:F49"/>
    <mergeCell ref="B50:F50"/>
    <mergeCell ref="B51:F51"/>
    <mergeCell ref="C44:C45"/>
    <mergeCell ref="A10:A45"/>
    <mergeCell ref="B18:B19"/>
    <mergeCell ref="D18:D19"/>
    <mergeCell ref="E18:E19"/>
    <mergeCell ref="B40:B41"/>
    <mergeCell ref="B38:B39"/>
    <mergeCell ref="D38:D39"/>
    <mergeCell ref="E38:E39"/>
    <mergeCell ref="C38:C39"/>
    <mergeCell ref="C36:C37"/>
    <mergeCell ref="D40:D41"/>
    <mergeCell ref="E40:E41"/>
    <mergeCell ref="B42:B43"/>
  </mergeCells>
  <phoneticPr fontId="8"/>
  <dataValidations count="1">
    <dataValidation type="decimal" operator="greaterThan" allowBlank="1" showInputMessage="1" showErrorMessage="1" sqref="E10:E18 E20:E45">
      <formula1>0</formula1>
    </dataValidation>
  </dataValidations>
  <pageMargins left="0.7" right="0.7" top="0.75" bottom="0.75" header="0.3" footer="0.3"/>
  <pageSetup paperSize="9" scale="50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R56"/>
  <sheetViews>
    <sheetView showGridLines="0" zoomScale="80" zoomScaleNormal="80" workbookViewId="0">
      <selection activeCell="F16" sqref="F16"/>
    </sheetView>
  </sheetViews>
  <sheetFormatPr defaultRowHeight="14.25"/>
  <cols>
    <col min="1" max="1" width="9.140625" style="1"/>
    <col min="2" max="3" width="20" style="1" customWidth="1"/>
    <col min="4" max="4" width="28.85546875" style="1" bestFit="1" customWidth="1"/>
    <col min="5" max="5" width="9.140625" style="1"/>
    <col min="6" max="6" width="15" style="1" bestFit="1" customWidth="1"/>
    <col min="7" max="7" width="14.42578125" style="1" bestFit="1" customWidth="1"/>
    <col min="8" max="8" width="13.42578125" style="1" bestFit="1" customWidth="1"/>
    <col min="9" max="9" width="13" style="1" bestFit="1" customWidth="1"/>
    <col min="10" max="10" width="15.7109375" style="1" bestFit="1" customWidth="1"/>
    <col min="11" max="11" width="11.140625" style="1" bestFit="1" customWidth="1"/>
    <col min="12" max="12" width="9.140625" style="1" customWidth="1"/>
    <col min="13" max="13" width="15" style="1" hidden="1" customWidth="1"/>
    <col min="14" max="14" width="14.42578125" style="1" hidden="1" customWidth="1"/>
    <col min="15" max="15" width="13.42578125" style="1" hidden="1" customWidth="1"/>
    <col min="16" max="16" width="13" style="1" hidden="1" customWidth="1"/>
    <col min="17" max="17" width="15.7109375" style="1" hidden="1" customWidth="1"/>
    <col min="18" max="18" width="9.140625" style="1" hidden="1" customWidth="1"/>
    <col min="19" max="16384" width="9.140625" style="1"/>
  </cols>
  <sheetData>
    <row r="2" spans="1:18" ht="35.25">
      <c r="A2" s="179" t="s">
        <v>92</v>
      </c>
      <c r="B2" s="179"/>
      <c r="C2" s="179"/>
      <c r="D2" s="179"/>
      <c r="E2" s="179"/>
      <c r="F2" s="179"/>
      <c r="G2" s="2"/>
      <c r="H2" s="2"/>
    </row>
    <row r="3" spans="1:18" ht="35.25">
      <c r="A3" s="179" t="s">
        <v>50</v>
      </c>
      <c r="B3" s="179"/>
      <c r="C3" s="179"/>
      <c r="D3" s="179"/>
      <c r="E3" s="179"/>
      <c r="F3" s="179"/>
      <c r="G3" s="2"/>
      <c r="H3" s="2"/>
    </row>
    <row r="5" spans="1:18" ht="30.75" thickBot="1">
      <c r="B5" s="3" t="s">
        <v>48</v>
      </c>
      <c r="C5" s="3"/>
      <c r="M5" s="117"/>
      <c r="N5" s="117"/>
      <c r="O5" s="118" t="s">
        <v>134</v>
      </c>
      <c r="P5" s="117"/>
      <c r="Q5" s="117"/>
      <c r="R5" s="117"/>
    </row>
    <row r="6" spans="1:18" ht="16.5" thickBot="1">
      <c r="G6" s="239" t="s">
        <v>44</v>
      </c>
      <c r="H6" s="240"/>
      <c r="I6" s="240"/>
      <c r="J6" s="241"/>
      <c r="M6" s="113"/>
      <c r="N6" s="248" t="s">
        <v>44</v>
      </c>
      <c r="O6" s="249"/>
      <c r="P6" s="249"/>
      <c r="Q6" s="249"/>
      <c r="R6" s="250"/>
    </row>
    <row r="7" spans="1:18" ht="15" customHeight="1">
      <c r="A7" s="232"/>
      <c r="B7" s="234" t="s">
        <v>0</v>
      </c>
      <c r="C7" s="236" t="s">
        <v>110</v>
      </c>
      <c r="D7" s="236" t="s">
        <v>1</v>
      </c>
      <c r="E7" s="236" t="s">
        <v>2</v>
      </c>
      <c r="F7" s="57" t="s">
        <v>45</v>
      </c>
      <c r="G7" s="246" t="s">
        <v>40</v>
      </c>
      <c r="H7" s="242" t="s">
        <v>39</v>
      </c>
      <c r="I7" s="242" t="s">
        <v>38</v>
      </c>
      <c r="J7" s="244" t="s">
        <v>37</v>
      </c>
      <c r="M7" s="119" t="s">
        <v>135</v>
      </c>
      <c r="N7" s="253" t="s">
        <v>40</v>
      </c>
      <c r="O7" s="255" t="s">
        <v>39</v>
      </c>
      <c r="P7" s="255" t="s">
        <v>38</v>
      </c>
      <c r="Q7" s="251" t="s">
        <v>37</v>
      </c>
      <c r="R7" s="251" t="s">
        <v>36</v>
      </c>
    </row>
    <row r="8" spans="1:18" ht="16.5" thickBot="1">
      <c r="A8" s="233"/>
      <c r="B8" s="235"/>
      <c r="C8" s="237"/>
      <c r="D8" s="237"/>
      <c r="E8" s="237"/>
      <c r="F8" s="58" t="s">
        <v>7</v>
      </c>
      <c r="G8" s="247"/>
      <c r="H8" s="243"/>
      <c r="I8" s="243"/>
      <c r="J8" s="245"/>
      <c r="M8" s="120" t="s">
        <v>7</v>
      </c>
      <c r="N8" s="254"/>
      <c r="O8" s="256"/>
      <c r="P8" s="256"/>
      <c r="Q8" s="252"/>
      <c r="R8" s="252"/>
    </row>
    <row r="9" spans="1:18" ht="15" customHeight="1">
      <c r="A9" s="184" t="s">
        <v>49</v>
      </c>
      <c r="B9" s="160" t="s">
        <v>131</v>
      </c>
      <c r="C9" s="160"/>
      <c r="D9" s="167" t="s">
        <v>8</v>
      </c>
      <c r="E9" s="169"/>
      <c r="F9" s="24" t="str">
        <f>IF($E9&gt;=1,M9*$E9, " ")</f>
        <v xml:space="preserve"> </v>
      </c>
      <c r="G9" s="25" t="str">
        <f>IF($E9&gt;=1,N9*$E9, " ")</f>
        <v xml:space="preserve"> </v>
      </c>
      <c r="H9" s="26" t="str">
        <f t="shared" ref="H9:J9" si="0">IF($E9&gt;=1,O9*$E9, " ")</f>
        <v xml:space="preserve"> </v>
      </c>
      <c r="I9" s="26" t="str">
        <f t="shared" si="0"/>
        <v xml:space="preserve"> </v>
      </c>
      <c r="J9" s="27" t="str">
        <f t="shared" si="0"/>
        <v xml:space="preserve"> </v>
      </c>
      <c r="M9" s="59">
        <v>25</v>
      </c>
      <c r="N9" s="12">
        <v>6.25</v>
      </c>
      <c r="O9" s="12">
        <v>12.5</v>
      </c>
      <c r="P9" s="12">
        <v>18.75</v>
      </c>
      <c r="Q9" s="13">
        <v>22.7</v>
      </c>
      <c r="R9" s="199">
        <f>(N9/N10*$G$55)+(O9/O10*$H$55)+(P9/P10*$I$55)+(Q9/Q10*$J$55)</f>
        <v>5.1685375344593281</v>
      </c>
    </row>
    <row r="10" spans="1:18" ht="15" thickBot="1">
      <c r="A10" s="184"/>
      <c r="B10" s="161"/>
      <c r="C10" s="161"/>
      <c r="D10" s="168"/>
      <c r="E10" s="170"/>
      <c r="F10" s="31" t="str">
        <f>IF($E9&gt;=1,M10*$E9, " ")</f>
        <v xml:space="preserve"> </v>
      </c>
      <c r="G10" s="32" t="str">
        <f>IF($E9&gt;=1,N10*$E9, " ")</f>
        <v xml:space="preserve"> </v>
      </c>
      <c r="H10" s="33" t="str">
        <f>IF($E9&gt;=1,O10*$E9, " ")</f>
        <v xml:space="preserve"> </v>
      </c>
      <c r="I10" s="33" t="str">
        <f>IF($E9&gt;=1,P10*$E9, " ")</f>
        <v xml:space="preserve"> </v>
      </c>
      <c r="J10" s="34" t="str">
        <f>IF($E9&gt;=1,Q10*$E9, " ")</f>
        <v xml:space="preserve"> </v>
      </c>
      <c r="M10" s="60">
        <v>5.7</v>
      </c>
      <c r="N10" s="20">
        <v>1.2</v>
      </c>
      <c r="O10" s="21">
        <v>2.04</v>
      </c>
      <c r="P10" s="21">
        <v>4.04</v>
      </c>
      <c r="Q10" s="22">
        <v>6.25</v>
      </c>
      <c r="R10" s="200"/>
    </row>
    <row r="11" spans="1:18" ht="15" customHeight="1">
      <c r="A11" s="184"/>
      <c r="B11" s="158" t="s">
        <v>132</v>
      </c>
      <c r="C11" s="158"/>
      <c r="D11" s="177" t="s">
        <v>9</v>
      </c>
      <c r="E11" s="165"/>
      <c r="F11" s="38" t="str">
        <f>IF($E11&gt;=1,M11*$E11, " ")</f>
        <v xml:space="preserve"> </v>
      </c>
      <c r="G11" s="8" t="str">
        <f>IF($E11&gt;=1,N11*$E11, " ")</f>
        <v xml:space="preserve"> </v>
      </c>
      <c r="H11" s="9" t="str">
        <f t="shared" ref="H11" si="1">IF($E11&gt;=1,O11*$E11, " ")</f>
        <v xml:space="preserve"> </v>
      </c>
      <c r="I11" s="9" t="str">
        <f t="shared" ref="I11" si="2">IF($E11&gt;=1,P11*$E11, " ")</f>
        <v xml:space="preserve"> </v>
      </c>
      <c r="J11" s="10" t="str">
        <f t="shared" ref="J11" si="3">IF($E11&gt;=1,Q11*$E11, " ")</f>
        <v xml:space="preserve"> </v>
      </c>
      <c r="M11" s="59">
        <v>31.5</v>
      </c>
      <c r="N11" s="23">
        <v>7.875</v>
      </c>
      <c r="O11" s="12">
        <v>15.75</v>
      </c>
      <c r="P11" s="12">
        <v>23.3</v>
      </c>
      <c r="Q11" s="13">
        <v>26.8</v>
      </c>
      <c r="R11" s="199">
        <f t="shared" ref="R11" si="4">(N11/N12*$G$55)+(O11/O12*$H$55)+(P11/P12*$I$55)+(Q11/Q12*$J$55)</f>
        <v>4.9314609624977717</v>
      </c>
    </row>
    <row r="12" spans="1:18" ht="15" thickBot="1">
      <c r="A12" s="184"/>
      <c r="B12" s="159"/>
      <c r="C12" s="159"/>
      <c r="D12" s="178"/>
      <c r="E12" s="166"/>
      <c r="F12" s="39" t="str">
        <f>IF($E11&gt;=1,M12*$E11, " ")</f>
        <v xml:space="preserve"> </v>
      </c>
      <c r="G12" s="16" t="str">
        <f>IF($E11&gt;=1,N12*$E11, " ")</f>
        <v xml:space="preserve"> </v>
      </c>
      <c r="H12" s="17" t="str">
        <f>IF($E11&gt;=1,O12*$E11, " ")</f>
        <v xml:space="preserve"> </v>
      </c>
      <c r="I12" s="17" t="str">
        <f>IF($E11&gt;=1,P12*$E11, " ")</f>
        <v xml:space="preserve"> </v>
      </c>
      <c r="J12" s="18" t="str">
        <f>IF($E11&gt;=1,Q12*$E11, " ")</f>
        <v xml:space="preserve"> </v>
      </c>
      <c r="M12" s="60">
        <v>7.33</v>
      </c>
      <c r="N12" s="20">
        <v>1.34</v>
      </c>
      <c r="O12" s="21">
        <v>2.99</v>
      </c>
      <c r="P12" s="21">
        <v>5.19</v>
      </c>
      <c r="Q12" s="22">
        <v>7.6</v>
      </c>
      <c r="R12" s="200"/>
    </row>
    <row r="13" spans="1:18" ht="15" customHeight="1">
      <c r="A13" s="184"/>
      <c r="B13" s="160" t="s">
        <v>72</v>
      </c>
      <c r="C13" s="160"/>
      <c r="D13" s="167" t="s">
        <v>10</v>
      </c>
      <c r="E13" s="169"/>
      <c r="F13" s="24" t="str">
        <f>IF($E13&gt;=1,M13*$E13, " ")</f>
        <v xml:space="preserve"> </v>
      </c>
      <c r="G13" s="25" t="str">
        <f>IF($E13&gt;=1,N13*$E13, " ")</f>
        <v xml:space="preserve"> </v>
      </c>
      <c r="H13" s="26" t="str">
        <f t="shared" ref="H13" si="5">IF($E13&gt;=1,O13*$E13, " ")</f>
        <v xml:space="preserve"> </v>
      </c>
      <c r="I13" s="26" t="str">
        <f t="shared" ref="I13" si="6">IF($E13&gt;=1,P13*$E13, " ")</f>
        <v xml:space="preserve"> </v>
      </c>
      <c r="J13" s="27" t="str">
        <f t="shared" ref="J13" si="7">IF($E13&gt;=1,Q13*$E13, " ")</f>
        <v xml:space="preserve"> </v>
      </c>
      <c r="M13" s="59">
        <v>37.5</v>
      </c>
      <c r="N13" s="23">
        <v>9.375</v>
      </c>
      <c r="O13" s="12">
        <v>18.75</v>
      </c>
      <c r="P13" s="12">
        <v>24.5</v>
      </c>
      <c r="Q13" s="13">
        <v>27.9</v>
      </c>
      <c r="R13" s="199">
        <f t="shared" ref="R13" si="8">(N13/N14*$G$55)+(O13/O14*$H$55)+(P13/P14*$I$55)+(Q13/Q14*$J$55)</f>
        <v>4.9597907002430421</v>
      </c>
    </row>
    <row r="14" spans="1:18" ht="15" thickBot="1">
      <c r="A14" s="184"/>
      <c r="B14" s="161"/>
      <c r="C14" s="161"/>
      <c r="D14" s="168"/>
      <c r="E14" s="170"/>
      <c r="F14" s="31" t="str">
        <f>IF($E13&gt;=1,M14*$E13, " ")</f>
        <v xml:space="preserve"> </v>
      </c>
      <c r="G14" s="32" t="str">
        <f>IF($E13&gt;=1,N14*$E13, " ")</f>
        <v xml:space="preserve"> </v>
      </c>
      <c r="H14" s="33" t="str">
        <f>IF($E13&gt;=1,O14*$E13, " ")</f>
        <v xml:space="preserve"> </v>
      </c>
      <c r="I14" s="33" t="str">
        <f>IF($E13&gt;=1,P14*$E13, " ")</f>
        <v xml:space="preserve"> </v>
      </c>
      <c r="J14" s="34" t="str">
        <f>IF($E13&gt;=1,Q14*$E13, " ")</f>
        <v xml:space="preserve"> </v>
      </c>
      <c r="M14" s="60">
        <v>9.6199999999999992</v>
      </c>
      <c r="N14" s="20">
        <v>1.65</v>
      </c>
      <c r="O14" s="21">
        <v>3.33</v>
      </c>
      <c r="P14" s="21">
        <v>5.63</v>
      </c>
      <c r="Q14" s="22">
        <v>8.2899999999999991</v>
      </c>
      <c r="R14" s="200"/>
    </row>
    <row r="15" spans="1:18" ht="15" customHeight="1">
      <c r="A15" s="184"/>
      <c r="B15" s="158" t="s">
        <v>73</v>
      </c>
      <c r="C15" s="158"/>
      <c r="D15" s="177" t="s">
        <v>11</v>
      </c>
      <c r="E15" s="165"/>
      <c r="F15" s="38" t="str">
        <f>IF($E15&gt;=1,M15*$E15, " ")</f>
        <v xml:space="preserve"> </v>
      </c>
      <c r="G15" s="8" t="str">
        <f>IF($E15&gt;=1,N15*$E15, " ")</f>
        <v xml:space="preserve"> </v>
      </c>
      <c r="H15" s="9" t="str">
        <f t="shared" ref="H15" si="9">IF($E15&gt;=1,O15*$E15, " ")</f>
        <v xml:space="preserve"> </v>
      </c>
      <c r="I15" s="9" t="str">
        <f t="shared" ref="I15" si="10">IF($E15&gt;=1,P15*$E15, " ")</f>
        <v xml:space="preserve"> </v>
      </c>
      <c r="J15" s="10" t="str">
        <f t="shared" ref="J15" si="11">IF($E15&gt;=1,Q15*$E15, " ")</f>
        <v xml:space="preserve"> </v>
      </c>
      <c r="M15" s="59">
        <v>45</v>
      </c>
      <c r="N15" s="23">
        <v>11.25</v>
      </c>
      <c r="O15" s="12">
        <v>22.5</v>
      </c>
      <c r="P15" s="12">
        <v>32.299999999999997</v>
      </c>
      <c r="Q15" s="13">
        <v>36.200000000000003</v>
      </c>
      <c r="R15" s="199">
        <f t="shared" ref="R15" si="12">(N15/N16*$G$55)+(O15/O16*$H$55)+(P15/P16*$I$55)+(Q15/Q16*$J$55)</f>
        <v>5.3002460738825512</v>
      </c>
    </row>
    <row r="16" spans="1:18" ht="15" thickBot="1">
      <c r="A16" s="184"/>
      <c r="B16" s="159"/>
      <c r="C16" s="159"/>
      <c r="D16" s="178"/>
      <c r="E16" s="166"/>
      <c r="F16" s="39" t="str">
        <f>IF($E15&gt;=1,M16*$E15, " ")</f>
        <v xml:space="preserve"> </v>
      </c>
      <c r="G16" s="16" t="str">
        <f>IF($E15&gt;=1,N16*$E15, " ")</f>
        <v xml:space="preserve"> </v>
      </c>
      <c r="H16" s="17" t="str">
        <f>IF($E15&gt;=1,O16*$E15, " ")</f>
        <v xml:space="preserve"> </v>
      </c>
      <c r="I16" s="17" t="str">
        <f>IF($E15&gt;=1,P16*$E15, " ")</f>
        <v xml:space="preserve"> </v>
      </c>
      <c r="J16" s="18" t="str">
        <f>IF($E15&gt;=1,Q16*$E15, " ")</f>
        <v xml:space="preserve"> </v>
      </c>
      <c r="M16" s="60">
        <v>10.9</v>
      </c>
      <c r="N16" s="20">
        <v>1.82</v>
      </c>
      <c r="O16" s="21">
        <v>3.73</v>
      </c>
      <c r="P16" s="21">
        <v>7.04</v>
      </c>
      <c r="Q16" s="22">
        <v>10.24</v>
      </c>
      <c r="R16" s="200"/>
    </row>
    <row r="17" spans="1:18" ht="15" customHeight="1">
      <c r="A17" s="184"/>
      <c r="B17" s="160" t="s">
        <v>74</v>
      </c>
      <c r="C17" s="160"/>
      <c r="D17" s="167" t="s">
        <v>12</v>
      </c>
      <c r="E17" s="169"/>
      <c r="F17" s="24" t="str">
        <f>IF($E17&gt;=1,M17*$E17, " ")</f>
        <v xml:space="preserve"> </v>
      </c>
      <c r="G17" s="25" t="str">
        <f>IF($E17&gt;=1,N17*$E17, " ")</f>
        <v xml:space="preserve"> </v>
      </c>
      <c r="H17" s="26" t="str">
        <f t="shared" ref="H17" si="13">IF($E17&gt;=1,O17*$E17, " ")</f>
        <v xml:space="preserve"> </v>
      </c>
      <c r="I17" s="26" t="str">
        <f t="shared" ref="I17" si="14">IF($E17&gt;=1,P17*$E17, " ")</f>
        <v xml:space="preserve"> </v>
      </c>
      <c r="J17" s="27" t="str">
        <f t="shared" ref="J17" si="15">IF($E17&gt;=1,Q17*$E17, " ")</f>
        <v xml:space="preserve"> </v>
      </c>
      <c r="M17" s="59">
        <v>50</v>
      </c>
      <c r="N17" s="23">
        <v>12.5</v>
      </c>
      <c r="O17" s="12">
        <v>25</v>
      </c>
      <c r="P17" s="12">
        <v>33.200000000000003</v>
      </c>
      <c r="Q17" s="13">
        <v>37.1</v>
      </c>
      <c r="R17" s="199">
        <f t="shared" ref="R17" si="16">(N17/N18*$G$55)+(O17/O18*$H$55)+(P17/P18*$I$55)+(Q17/Q18*$J$55)</f>
        <v>5.1889499901807765</v>
      </c>
    </row>
    <row r="18" spans="1:18" ht="15" thickBot="1">
      <c r="A18" s="184"/>
      <c r="B18" s="161"/>
      <c r="C18" s="161"/>
      <c r="D18" s="168"/>
      <c r="E18" s="170"/>
      <c r="F18" s="31" t="str">
        <f>IF($E17&gt;=1,M18*$E17, " ")</f>
        <v xml:space="preserve"> </v>
      </c>
      <c r="G18" s="32" t="str">
        <f>IF($E17&gt;=1,N18*$E17, " ")</f>
        <v xml:space="preserve"> </v>
      </c>
      <c r="H18" s="33" t="str">
        <f>IF($E17&gt;=1,O18*$E17, " ")</f>
        <v xml:space="preserve"> </v>
      </c>
      <c r="I18" s="33" t="str">
        <f>IF($E17&gt;=1,P18*$E17, " ")</f>
        <v xml:space="preserve"> </v>
      </c>
      <c r="J18" s="34" t="str">
        <f>IF($E17&gt;=1,Q18*$E17, " ")</f>
        <v xml:space="preserve"> </v>
      </c>
      <c r="M18" s="60">
        <v>12.77</v>
      </c>
      <c r="N18" s="20">
        <v>2.0699999999999998</v>
      </c>
      <c r="O18" s="21">
        <v>4.3</v>
      </c>
      <c r="P18" s="21">
        <v>7.24</v>
      </c>
      <c r="Q18" s="22">
        <v>10.58</v>
      </c>
      <c r="R18" s="200"/>
    </row>
    <row r="19" spans="1:18" ht="15" customHeight="1">
      <c r="A19" s="184"/>
      <c r="B19" s="158" t="s">
        <v>75</v>
      </c>
      <c r="C19" s="158" t="s">
        <v>93</v>
      </c>
      <c r="D19" s="177" t="s">
        <v>13</v>
      </c>
      <c r="E19" s="165"/>
      <c r="F19" s="38" t="str">
        <f>IF($E19&gt;=1,M19*$E19, " ")</f>
        <v xml:space="preserve"> </v>
      </c>
      <c r="G19" s="8" t="str">
        <f>IF($E19&gt;=1,N19*$E19, " ")</f>
        <v xml:space="preserve"> </v>
      </c>
      <c r="H19" s="9" t="str">
        <f t="shared" ref="H19" si="17">IF($E19&gt;=1,O19*$E19, " ")</f>
        <v xml:space="preserve"> </v>
      </c>
      <c r="I19" s="9" t="str">
        <f t="shared" ref="I19" si="18">IF($E19&gt;=1,P19*$E19, " ")</f>
        <v xml:space="preserve"> </v>
      </c>
      <c r="J19" s="10" t="str">
        <f t="shared" ref="J19" si="19">IF($E19&gt;=1,Q19*$E19, " ")</f>
        <v xml:space="preserve"> </v>
      </c>
      <c r="M19" s="59">
        <v>56.5</v>
      </c>
      <c r="N19" s="30">
        <f t="shared" ref="N19:Q19" si="20">N11+N9</f>
        <v>14.125</v>
      </c>
      <c r="O19" s="30">
        <f t="shared" si="20"/>
        <v>28.25</v>
      </c>
      <c r="P19" s="30">
        <f t="shared" si="20"/>
        <v>42.05</v>
      </c>
      <c r="Q19" s="28">
        <f t="shared" si="20"/>
        <v>49.5</v>
      </c>
      <c r="R19" s="199">
        <f t="shared" ref="R19" si="21">(N19/N20*$G$55)+(O19/O20*$H$55)+(P19/P20*$I$55)+(Q19/Q20*$J$55)</f>
        <v>5.0208091993468855</v>
      </c>
    </row>
    <row r="20" spans="1:18" ht="15" thickBot="1">
      <c r="A20" s="184"/>
      <c r="B20" s="159"/>
      <c r="C20" s="159"/>
      <c r="D20" s="178"/>
      <c r="E20" s="166"/>
      <c r="F20" s="39" t="str">
        <f>IF($E19&gt;=1,M20*$E19, " ")</f>
        <v xml:space="preserve"> </v>
      </c>
      <c r="G20" s="16" t="str">
        <f>IF($E19&gt;=1,N20*$E19, " ")</f>
        <v xml:space="preserve"> </v>
      </c>
      <c r="H20" s="17" t="str">
        <f>IF($E19&gt;=1,O20*$E19, " ")</f>
        <v xml:space="preserve"> </v>
      </c>
      <c r="I20" s="17" t="str">
        <f>IF($E19&gt;=1,P20*$E19, " ")</f>
        <v xml:space="preserve"> </v>
      </c>
      <c r="J20" s="18" t="str">
        <f>IF($E19&gt;=1,Q20*$E19, " ")</f>
        <v xml:space="preserve"> </v>
      </c>
      <c r="M20" s="60">
        <v>13.03</v>
      </c>
      <c r="N20" s="37">
        <f t="shared" ref="N20:Q20" si="22">N12+N10</f>
        <v>2.54</v>
      </c>
      <c r="O20" s="37">
        <f t="shared" si="22"/>
        <v>5.03</v>
      </c>
      <c r="P20" s="37">
        <f t="shared" si="22"/>
        <v>9.23</v>
      </c>
      <c r="Q20" s="35">
        <f t="shared" si="22"/>
        <v>13.85</v>
      </c>
      <c r="R20" s="200"/>
    </row>
    <row r="21" spans="1:18" ht="15" customHeight="1">
      <c r="A21" s="184"/>
      <c r="B21" s="160" t="s">
        <v>76</v>
      </c>
      <c r="C21" s="160" t="s">
        <v>94</v>
      </c>
      <c r="D21" s="167" t="s">
        <v>14</v>
      </c>
      <c r="E21" s="169"/>
      <c r="F21" s="24" t="str">
        <f>IF($E21&gt;=1,M21*$E21, " ")</f>
        <v xml:space="preserve"> </v>
      </c>
      <c r="G21" s="25" t="str">
        <f>IF($E21&gt;=1,N21*$E21, " ")</f>
        <v xml:space="preserve"> </v>
      </c>
      <c r="H21" s="26" t="str">
        <f t="shared" ref="H21" si="23">IF($E21&gt;=1,O21*$E21, " ")</f>
        <v xml:space="preserve"> </v>
      </c>
      <c r="I21" s="26" t="str">
        <f t="shared" ref="I21" si="24">IF($E21&gt;=1,P21*$E21, " ")</f>
        <v xml:space="preserve"> </v>
      </c>
      <c r="J21" s="27" t="str">
        <f t="shared" ref="J21" si="25">IF($E21&gt;=1,Q21*$E21, " ")</f>
        <v xml:space="preserve"> </v>
      </c>
      <c r="M21" s="59">
        <v>63</v>
      </c>
      <c r="N21" s="30">
        <f t="shared" ref="N21:Q21" si="26">N11+N11</f>
        <v>15.75</v>
      </c>
      <c r="O21" s="30">
        <f t="shared" si="26"/>
        <v>31.5</v>
      </c>
      <c r="P21" s="30">
        <f t="shared" si="26"/>
        <v>46.6</v>
      </c>
      <c r="Q21" s="28">
        <f t="shared" si="26"/>
        <v>53.6</v>
      </c>
      <c r="R21" s="199">
        <f t="shared" ref="R21" si="27">(N21/N22*$G$55)+(O21/O22*$H$55)+(P21/P22*$I$55)+(Q21/Q22*$J$55)</f>
        <v>4.9314609624977717</v>
      </c>
    </row>
    <row r="22" spans="1:18" ht="15" thickBot="1">
      <c r="A22" s="184"/>
      <c r="B22" s="161"/>
      <c r="C22" s="161"/>
      <c r="D22" s="168"/>
      <c r="E22" s="170"/>
      <c r="F22" s="31" t="str">
        <f>IF($E21&gt;=1,M22*$E21, " ")</f>
        <v xml:space="preserve"> </v>
      </c>
      <c r="G22" s="32" t="str">
        <f>IF($E21&gt;=1,N22*$E21, " ")</f>
        <v xml:space="preserve"> </v>
      </c>
      <c r="H22" s="33" t="str">
        <f>IF($E21&gt;=1,O22*$E21, " ")</f>
        <v xml:space="preserve"> </v>
      </c>
      <c r="I22" s="33" t="str">
        <f>IF($E21&gt;=1,P22*$E21, " ")</f>
        <v xml:space="preserve"> </v>
      </c>
      <c r="J22" s="34" t="str">
        <f>IF($E21&gt;=1,Q22*$E21, " ")</f>
        <v xml:space="preserve"> </v>
      </c>
      <c r="M22" s="60">
        <v>14.66</v>
      </c>
      <c r="N22" s="37">
        <f t="shared" ref="N22:Q22" si="28">N12+N12</f>
        <v>2.68</v>
      </c>
      <c r="O22" s="37">
        <f t="shared" si="28"/>
        <v>5.98</v>
      </c>
      <c r="P22" s="37">
        <f t="shared" si="28"/>
        <v>10.38</v>
      </c>
      <c r="Q22" s="35">
        <f t="shared" si="28"/>
        <v>15.2</v>
      </c>
      <c r="R22" s="200"/>
    </row>
    <row r="23" spans="1:18" ht="15" customHeight="1">
      <c r="A23" s="184"/>
      <c r="B23" s="158" t="s">
        <v>77</v>
      </c>
      <c r="C23" s="158" t="s">
        <v>95</v>
      </c>
      <c r="D23" s="177" t="s">
        <v>15</v>
      </c>
      <c r="E23" s="165"/>
      <c r="F23" s="38" t="str">
        <f>IF($E23&gt;=1,M23*$E23, " ")</f>
        <v xml:space="preserve"> </v>
      </c>
      <c r="G23" s="8" t="str">
        <f>IF($E23&gt;=1,N23*$E23, " ")</f>
        <v xml:space="preserve"> </v>
      </c>
      <c r="H23" s="9" t="str">
        <f t="shared" ref="H23" si="29">IF($E23&gt;=1,O23*$E23, " ")</f>
        <v xml:space="preserve"> </v>
      </c>
      <c r="I23" s="9" t="str">
        <f t="shared" ref="I23" si="30">IF($E23&gt;=1,P23*$E23, " ")</f>
        <v xml:space="preserve"> </v>
      </c>
      <c r="J23" s="10" t="str">
        <f t="shared" ref="J23" si="31">IF($E23&gt;=1,Q23*$E23, " ")</f>
        <v xml:space="preserve"> </v>
      </c>
      <c r="M23" s="59">
        <v>69</v>
      </c>
      <c r="N23" s="30">
        <f t="shared" ref="N23:Q23" si="32">N13+N11</f>
        <v>17.25</v>
      </c>
      <c r="O23" s="30">
        <f t="shared" si="32"/>
        <v>34.5</v>
      </c>
      <c r="P23" s="30">
        <f t="shared" si="32"/>
        <v>47.8</v>
      </c>
      <c r="Q23" s="28">
        <f t="shared" si="32"/>
        <v>54.7</v>
      </c>
      <c r="R23" s="199">
        <f t="shared" ref="R23" si="33">(N23/N24*$G$55)+(O23/O24*$H$55)+(P23/P24*$I$55)+(Q23/Q24*$J$55)</f>
        <v>4.9458043943532335</v>
      </c>
    </row>
    <row r="24" spans="1:18" ht="15" thickBot="1">
      <c r="A24" s="184"/>
      <c r="B24" s="159"/>
      <c r="C24" s="159"/>
      <c r="D24" s="178"/>
      <c r="E24" s="166"/>
      <c r="F24" s="39" t="str">
        <f>IF($E23&gt;=1,M24*$E23, " ")</f>
        <v xml:space="preserve"> </v>
      </c>
      <c r="G24" s="16" t="str">
        <f>IF($E23&gt;=1,N24*$E23, " ")</f>
        <v xml:space="preserve"> </v>
      </c>
      <c r="H24" s="17" t="str">
        <f>IF($E23&gt;=1,O24*$E23, " ")</f>
        <v xml:space="preserve"> </v>
      </c>
      <c r="I24" s="17" t="str">
        <f>IF($E23&gt;=1,P24*$E23, " ")</f>
        <v xml:space="preserve"> </v>
      </c>
      <c r="J24" s="18" t="str">
        <f>IF($E23&gt;=1,Q24*$E23, " ")</f>
        <v xml:space="preserve"> </v>
      </c>
      <c r="M24" s="60">
        <v>16.95</v>
      </c>
      <c r="N24" s="37">
        <f t="shared" ref="N24:Q24" si="34">N14+N12</f>
        <v>2.99</v>
      </c>
      <c r="O24" s="37">
        <f t="shared" si="34"/>
        <v>6.32</v>
      </c>
      <c r="P24" s="37">
        <f t="shared" si="34"/>
        <v>10.82</v>
      </c>
      <c r="Q24" s="35">
        <f t="shared" si="34"/>
        <v>15.889999999999999</v>
      </c>
      <c r="R24" s="200"/>
    </row>
    <row r="25" spans="1:18" ht="15" customHeight="1">
      <c r="A25" s="184"/>
      <c r="B25" s="160" t="s">
        <v>78</v>
      </c>
      <c r="C25" s="160" t="s">
        <v>96</v>
      </c>
      <c r="D25" s="167" t="s">
        <v>16</v>
      </c>
      <c r="E25" s="169"/>
      <c r="F25" s="24" t="str">
        <f>IF($E25&gt;=1,M25*$E25, " ")</f>
        <v xml:space="preserve"> </v>
      </c>
      <c r="G25" s="25" t="str">
        <f>IF($E25&gt;=1,N25*$E25, " ")</f>
        <v xml:space="preserve"> </v>
      </c>
      <c r="H25" s="26" t="str">
        <f t="shared" ref="H25" si="35">IF($E25&gt;=1,O25*$E25, " ")</f>
        <v xml:space="preserve"> </v>
      </c>
      <c r="I25" s="26" t="str">
        <f t="shared" ref="I25" si="36">IF($E25&gt;=1,P25*$E25, " ")</f>
        <v xml:space="preserve"> </v>
      </c>
      <c r="J25" s="27" t="str">
        <f t="shared" ref="J25" si="37">IF($E25&gt;=1,Q25*$E25, " ")</f>
        <v xml:space="preserve"> </v>
      </c>
      <c r="M25" s="59">
        <v>75</v>
      </c>
      <c r="N25" s="30">
        <f t="shared" ref="N25:Q25" si="38">N13+N13</f>
        <v>18.75</v>
      </c>
      <c r="O25" s="30">
        <f t="shared" si="38"/>
        <v>37.5</v>
      </c>
      <c r="P25" s="30">
        <f t="shared" si="38"/>
        <v>49</v>
      </c>
      <c r="Q25" s="28">
        <f t="shared" si="38"/>
        <v>55.8</v>
      </c>
      <c r="R25" s="199">
        <f t="shared" ref="R25" si="39">(N25/N26*$G$55)+(O25/O26*$H$55)+(P25/P26*$I$55)+(Q25/Q26*$J$55)</f>
        <v>4.9597907002430421</v>
      </c>
    </row>
    <row r="26" spans="1:18" ht="15" thickBot="1">
      <c r="A26" s="184"/>
      <c r="B26" s="161"/>
      <c r="C26" s="161"/>
      <c r="D26" s="168"/>
      <c r="E26" s="170"/>
      <c r="F26" s="31" t="str">
        <f>IF($E25&gt;=1,M26*$E25, " ")</f>
        <v xml:space="preserve"> </v>
      </c>
      <c r="G26" s="32" t="str">
        <f>IF($E25&gt;=1,N26*$E25, " ")</f>
        <v xml:space="preserve"> </v>
      </c>
      <c r="H26" s="33" t="str">
        <f>IF($E25&gt;=1,O26*$E25, " ")</f>
        <v xml:space="preserve"> </v>
      </c>
      <c r="I26" s="33" t="str">
        <f>IF($E25&gt;=1,P26*$E25, " ")</f>
        <v xml:space="preserve"> </v>
      </c>
      <c r="J26" s="34" t="str">
        <f>IF($E25&gt;=1,Q26*$E25, " ")</f>
        <v xml:space="preserve"> </v>
      </c>
      <c r="M26" s="60">
        <v>19.239999999999998</v>
      </c>
      <c r="N26" s="37">
        <f t="shared" ref="N26:Q26" si="40">N14+N14</f>
        <v>3.3</v>
      </c>
      <c r="O26" s="37">
        <f t="shared" si="40"/>
        <v>6.66</v>
      </c>
      <c r="P26" s="37">
        <f t="shared" si="40"/>
        <v>11.26</v>
      </c>
      <c r="Q26" s="35">
        <f t="shared" si="40"/>
        <v>16.579999999999998</v>
      </c>
      <c r="R26" s="200"/>
    </row>
    <row r="27" spans="1:18" ht="15" customHeight="1">
      <c r="A27" s="184"/>
      <c r="B27" s="158" t="s">
        <v>79</v>
      </c>
      <c r="C27" s="158" t="s">
        <v>97</v>
      </c>
      <c r="D27" s="177" t="s">
        <v>17</v>
      </c>
      <c r="E27" s="165"/>
      <c r="F27" s="38" t="str">
        <f>IF($E27&gt;=1,M27*$E27, " ")</f>
        <v xml:space="preserve"> </v>
      </c>
      <c r="G27" s="8" t="str">
        <f>IF($E27&gt;=1,N27*$E27, " ")</f>
        <v xml:space="preserve"> </v>
      </c>
      <c r="H27" s="9" t="str">
        <f t="shared" ref="H27" si="41">IF($E27&gt;=1,O27*$E27, " ")</f>
        <v xml:space="preserve"> </v>
      </c>
      <c r="I27" s="9" t="str">
        <f t="shared" ref="I27" si="42">IF($E27&gt;=1,P27*$E27, " ")</f>
        <v xml:space="preserve"> </v>
      </c>
      <c r="J27" s="10" t="str">
        <f t="shared" ref="J27" si="43">IF($E27&gt;=1,Q27*$E27, " ")</f>
        <v xml:space="preserve"> </v>
      </c>
      <c r="M27" s="59">
        <v>81.5</v>
      </c>
      <c r="N27" s="30">
        <f t="shared" ref="N27:P27" si="44">N17+N11</f>
        <v>20.375</v>
      </c>
      <c r="O27" s="30">
        <f t="shared" si="44"/>
        <v>40.75</v>
      </c>
      <c r="P27" s="30">
        <f t="shared" si="44"/>
        <v>56.5</v>
      </c>
      <c r="Q27" s="28">
        <f t="shared" ref="Q27" si="45">Q17+Q11</f>
        <v>63.900000000000006</v>
      </c>
      <c r="R27" s="199">
        <f t="shared" ref="R27" si="46">(N27/N28*$G$55)+(O27/O28*$H$55)+(P27/P28*$I$55)+(Q27/Q28*$J$55)</f>
        <v>5.0836879745322214</v>
      </c>
    </row>
    <row r="28" spans="1:18" ht="15" thickBot="1">
      <c r="A28" s="184"/>
      <c r="B28" s="159"/>
      <c r="C28" s="159"/>
      <c r="D28" s="178"/>
      <c r="E28" s="166"/>
      <c r="F28" s="39" t="str">
        <f>IF($E27&gt;=1,M28*$E27, " ")</f>
        <v xml:space="preserve"> </v>
      </c>
      <c r="G28" s="16" t="str">
        <f>IF($E27&gt;=1,N28*$E27, " ")</f>
        <v xml:space="preserve"> </v>
      </c>
      <c r="H28" s="17" t="str">
        <f>IF($E27&gt;=1,O28*$E27, " ")</f>
        <v xml:space="preserve"> </v>
      </c>
      <c r="I28" s="17" t="str">
        <f>IF($E27&gt;=1,P28*$E27, " ")</f>
        <v xml:space="preserve"> </v>
      </c>
      <c r="J28" s="18" t="str">
        <f>IF($E27&gt;=1,Q28*$E27, " ")</f>
        <v xml:space="preserve"> </v>
      </c>
      <c r="M28" s="60">
        <v>20.100000000000001</v>
      </c>
      <c r="N28" s="37">
        <f t="shared" ref="N28:P28" si="47">N18+N12</f>
        <v>3.41</v>
      </c>
      <c r="O28" s="37">
        <f t="shared" si="47"/>
        <v>7.29</v>
      </c>
      <c r="P28" s="37">
        <f t="shared" si="47"/>
        <v>12.43</v>
      </c>
      <c r="Q28" s="35">
        <f t="shared" ref="Q28" si="48">Q18+Q12</f>
        <v>18.18</v>
      </c>
      <c r="R28" s="200"/>
    </row>
    <row r="29" spans="1:18" ht="15" customHeight="1">
      <c r="A29" s="184"/>
      <c r="B29" s="160" t="s">
        <v>80</v>
      </c>
      <c r="C29" s="160" t="s">
        <v>98</v>
      </c>
      <c r="D29" s="167" t="s">
        <v>18</v>
      </c>
      <c r="E29" s="169"/>
      <c r="F29" s="24" t="str">
        <f>IF($E29&gt;=1,M29*$E29, " ")</f>
        <v xml:space="preserve"> </v>
      </c>
      <c r="G29" s="25" t="str">
        <f>IF($E29&gt;=1,N29*$E29, " ")</f>
        <v xml:space="preserve"> </v>
      </c>
      <c r="H29" s="26" t="str">
        <f t="shared" ref="H29" si="49">IF($E29&gt;=1,O29*$E29, " ")</f>
        <v xml:space="preserve"> </v>
      </c>
      <c r="I29" s="26" t="str">
        <f t="shared" ref="I29" si="50">IF($E29&gt;=1,P29*$E29, " ")</f>
        <v xml:space="preserve"> </v>
      </c>
      <c r="J29" s="27" t="str">
        <f t="shared" ref="J29" si="51">IF($E29&gt;=1,Q29*$E29, " ")</f>
        <v xml:space="preserve"> </v>
      </c>
      <c r="M29" s="59">
        <v>87.5</v>
      </c>
      <c r="N29" s="30">
        <f t="shared" ref="N29:P29" si="52">N17+N13</f>
        <v>21.875</v>
      </c>
      <c r="O29" s="30">
        <f t="shared" si="52"/>
        <v>43.75</v>
      </c>
      <c r="P29" s="30">
        <f t="shared" si="52"/>
        <v>57.7</v>
      </c>
      <c r="Q29" s="28">
        <f t="shared" ref="Q29" si="53">Q17+Q13</f>
        <v>65</v>
      </c>
      <c r="R29" s="199">
        <f t="shared" ref="R29" si="54">(N29/N30*$G$55)+(O29/O30*$H$55)+(P29/P30*$I$55)+(Q29/Q30*$J$55)</f>
        <v>5.0883042179592683</v>
      </c>
    </row>
    <row r="30" spans="1:18" ht="15" thickBot="1">
      <c r="A30" s="184"/>
      <c r="B30" s="161"/>
      <c r="C30" s="161"/>
      <c r="D30" s="168"/>
      <c r="E30" s="170"/>
      <c r="F30" s="31" t="str">
        <f>IF($E29&gt;=1,M30*$E29, " ")</f>
        <v xml:space="preserve"> </v>
      </c>
      <c r="G30" s="32" t="str">
        <f>IF($E29&gt;=1,N30*$E29, " ")</f>
        <v xml:space="preserve"> </v>
      </c>
      <c r="H30" s="33" t="str">
        <f>IF($E29&gt;=1,O30*$E29, " ")</f>
        <v xml:space="preserve"> </v>
      </c>
      <c r="I30" s="33" t="str">
        <f>IF($E29&gt;=1,P30*$E29, " ")</f>
        <v xml:space="preserve"> </v>
      </c>
      <c r="J30" s="34" t="str">
        <f>IF($E29&gt;=1,Q30*$E29, " ")</f>
        <v xml:space="preserve"> </v>
      </c>
      <c r="M30" s="60">
        <v>22.39</v>
      </c>
      <c r="N30" s="37">
        <f t="shared" ref="N30:P30" si="55">N18+N14</f>
        <v>3.7199999999999998</v>
      </c>
      <c r="O30" s="37">
        <f t="shared" si="55"/>
        <v>7.63</v>
      </c>
      <c r="P30" s="37">
        <f t="shared" si="55"/>
        <v>12.870000000000001</v>
      </c>
      <c r="Q30" s="35">
        <f t="shared" ref="Q30" si="56">Q18+Q14</f>
        <v>18.869999999999997</v>
      </c>
      <c r="R30" s="200"/>
    </row>
    <row r="31" spans="1:18" ht="15" customHeight="1">
      <c r="A31" s="184"/>
      <c r="B31" s="158" t="s">
        <v>81</v>
      </c>
      <c r="C31" s="158" t="s">
        <v>99</v>
      </c>
      <c r="D31" s="177" t="s">
        <v>19</v>
      </c>
      <c r="E31" s="165"/>
      <c r="F31" s="38" t="str">
        <f>IF($E31&gt;=1,M31*$E31, " ")</f>
        <v xml:space="preserve"> </v>
      </c>
      <c r="G31" s="8" t="str">
        <f>IF($E31&gt;=1,N31*$E31, " ")</f>
        <v xml:space="preserve"> </v>
      </c>
      <c r="H31" s="9" t="str">
        <f t="shared" ref="H31" si="57">IF($E31&gt;=1,O31*$E31, " ")</f>
        <v xml:space="preserve"> </v>
      </c>
      <c r="I31" s="9" t="str">
        <f t="shared" ref="I31" si="58">IF($E31&gt;=1,P31*$E31, " ")</f>
        <v xml:space="preserve"> </v>
      </c>
      <c r="J31" s="10" t="str">
        <f t="shared" ref="J31" si="59">IF($E31&gt;=1,Q31*$E31, " ")</f>
        <v xml:space="preserve"> </v>
      </c>
      <c r="M31" s="59">
        <v>95</v>
      </c>
      <c r="N31" s="30">
        <f t="shared" ref="N31:P31" si="60">N17+N15</f>
        <v>23.75</v>
      </c>
      <c r="O31" s="30">
        <f t="shared" si="60"/>
        <v>47.5</v>
      </c>
      <c r="P31" s="30">
        <f t="shared" si="60"/>
        <v>65.5</v>
      </c>
      <c r="Q31" s="28">
        <f t="shared" ref="Q31" si="61">Q17+Q15</f>
        <v>73.300000000000011</v>
      </c>
      <c r="R31" s="199">
        <f t="shared" ref="R31" si="62">(N31/N32*$G$55)+(O31/O32*$H$55)+(P31/P32*$I$55)+(Q31/Q32*$J$55)</f>
        <v>5.2408595138249385</v>
      </c>
    </row>
    <row r="32" spans="1:18" ht="15" thickBot="1">
      <c r="A32" s="184"/>
      <c r="B32" s="159"/>
      <c r="C32" s="159"/>
      <c r="D32" s="178"/>
      <c r="E32" s="166"/>
      <c r="F32" s="39" t="str">
        <f>IF($E31&gt;=1,M32*$E31, " ")</f>
        <v xml:space="preserve"> </v>
      </c>
      <c r="G32" s="16" t="str">
        <f>IF($E31&gt;=1,N32*$E31, " ")</f>
        <v xml:space="preserve"> </v>
      </c>
      <c r="H32" s="17" t="str">
        <f>IF($E31&gt;=1,O32*$E31, " ")</f>
        <v xml:space="preserve"> </v>
      </c>
      <c r="I32" s="17" t="str">
        <f>IF($E31&gt;=1,P32*$E31, " ")</f>
        <v xml:space="preserve"> </v>
      </c>
      <c r="J32" s="18" t="str">
        <f>IF($E31&gt;=1,Q32*$E31, " ")</f>
        <v xml:space="preserve"> </v>
      </c>
      <c r="M32" s="60">
        <v>23.67</v>
      </c>
      <c r="N32" s="37">
        <f t="shared" ref="N32:P32" si="63">N18+N16</f>
        <v>3.8899999999999997</v>
      </c>
      <c r="O32" s="37">
        <f t="shared" si="63"/>
        <v>8.0299999999999994</v>
      </c>
      <c r="P32" s="37">
        <f t="shared" si="63"/>
        <v>14.280000000000001</v>
      </c>
      <c r="Q32" s="35">
        <f t="shared" ref="Q32" si="64">Q18+Q16</f>
        <v>20.82</v>
      </c>
      <c r="R32" s="200"/>
    </row>
    <row r="33" spans="1:18" ht="15" customHeight="1">
      <c r="A33" s="184"/>
      <c r="B33" s="160" t="s">
        <v>82</v>
      </c>
      <c r="C33" s="160" t="s">
        <v>100</v>
      </c>
      <c r="D33" s="167" t="s">
        <v>20</v>
      </c>
      <c r="E33" s="169"/>
      <c r="F33" s="24" t="str">
        <f>IF($E33&gt;=1,M33*$E33, " ")</f>
        <v xml:space="preserve"> </v>
      </c>
      <c r="G33" s="25" t="str">
        <f>IF($E33&gt;=1,N33*$E33, " ")</f>
        <v xml:space="preserve"> </v>
      </c>
      <c r="H33" s="26" t="str">
        <f t="shared" ref="H33" si="65">IF($E33&gt;=1,O33*$E33, " ")</f>
        <v xml:space="preserve"> </v>
      </c>
      <c r="I33" s="26" t="str">
        <f t="shared" ref="I33" si="66">IF($E33&gt;=1,P33*$E33, " ")</f>
        <v xml:space="preserve"> </v>
      </c>
      <c r="J33" s="27" t="str">
        <f t="shared" ref="J33" si="67">IF($E33&gt;=1,Q33*$E33, " ")</f>
        <v xml:space="preserve"> </v>
      </c>
      <c r="M33" s="59">
        <v>100</v>
      </c>
      <c r="N33" s="30">
        <f t="shared" ref="N33:P33" si="68">N17+N17</f>
        <v>25</v>
      </c>
      <c r="O33" s="30">
        <f t="shared" si="68"/>
        <v>50</v>
      </c>
      <c r="P33" s="30">
        <f t="shared" si="68"/>
        <v>66.400000000000006</v>
      </c>
      <c r="Q33" s="28">
        <f t="shared" ref="Q33" si="69">Q17+Q17</f>
        <v>74.2</v>
      </c>
      <c r="R33" s="199">
        <f t="shared" ref="R33" si="70">(N33/N34*$G$55)+(O33/O34*$H$55)+(P33/P34*$I$55)+(Q33/Q34*$J$55)</f>
        <v>5.1889499901807765</v>
      </c>
    </row>
    <row r="34" spans="1:18" ht="15" thickBot="1">
      <c r="A34" s="184"/>
      <c r="B34" s="161"/>
      <c r="C34" s="161"/>
      <c r="D34" s="168"/>
      <c r="E34" s="170"/>
      <c r="F34" s="31" t="str">
        <f>IF($E33&gt;=1,M34*$E33, " ")</f>
        <v xml:space="preserve"> </v>
      </c>
      <c r="G34" s="32" t="str">
        <f>IF($E33&gt;=1,N34*$E33, " ")</f>
        <v xml:space="preserve"> </v>
      </c>
      <c r="H34" s="33" t="str">
        <f>IF($E33&gt;=1,O34*$E33, " ")</f>
        <v xml:space="preserve"> </v>
      </c>
      <c r="I34" s="33" t="str">
        <f>IF($E33&gt;=1,P34*$E33, " ")</f>
        <v xml:space="preserve"> </v>
      </c>
      <c r="J34" s="34" t="str">
        <f>IF($E33&gt;=1,Q34*$E33, " ")</f>
        <v xml:space="preserve"> </v>
      </c>
      <c r="M34" s="60">
        <v>25.54</v>
      </c>
      <c r="N34" s="37">
        <f t="shared" ref="N34:P34" si="71">N18+N18</f>
        <v>4.1399999999999997</v>
      </c>
      <c r="O34" s="37">
        <f t="shared" si="71"/>
        <v>8.6</v>
      </c>
      <c r="P34" s="37">
        <f t="shared" si="71"/>
        <v>14.48</v>
      </c>
      <c r="Q34" s="35">
        <f t="shared" ref="Q34" si="72">Q18+Q18</f>
        <v>21.16</v>
      </c>
      <c r="R34" s="200"/>
    </row>
    <row r="35" spans="1:18" ht="15" customHeight="1">
      <c r="A35" s="184"/>
      <c r="B35" s="158" t="s">
        <v>83</v>
      </c>
      <c r="C35" s="158" t="s">
        <v>101</v>
      </c>
      <c r="D35" s="177" t="s">
        <v>21</v>
      </c>
      <c r="E35" s="165"/>
      <c r="F35" s="38" t="str">
        <f>IF($E35&gt;=1,M35*$E35, " ")</f>
        <v xml:space="preserve"> </v>
      </c>
      <c r="G35" s="8" t="str">
        <f>IF($E35&gt;=1,N35*$E35, " ")</f>
        <v xml:space="preserve"> </v>
      </c>
      <c r="H35" s="9" t="str">
        <f t="shared" ref="H35" si="73">IF($E35&gt;=1,O35*$E35, " ")</f>
        <v xml:space="preserve"> </v>
      </c>
      <c r="I35" s="9" t="str">
        <f t="shared" ref="I35" si="74">IF($E35&gt;=1,P35*$E35, " ")</f>
        <v xml:space="preserve"> </v>
      </c>
      <c r="J35" s="10" t="str">
        <f t="shared" ref="J35" si="75">IF($E35&gt;=1,Q35*$E35, " ")</f>
        <v xml:space="preserve"> </v>
      </c>
      <c r="M35" s="59">
        <v>106.5</v>
      </c>
      <c r="N35" s="30">
        <f t="shared" ref="N35:P35" si="76">N13+N13+N11</f>
        <v>26.625</v>
      </c>
      <c r="O35" s="30">
        <f t="shared" si="76"/>
        <v>53.25</v>
      </c>
      <c r="P35" s="30">
        <f t="shared" si="76"/>
        <v>72.3</v>
      </c>
      <c r="Q35" s="28">
        <f t="shared" ref="Q35" si="77">Q13+Q13+Q11</f>
        <v>82.6</v>
      </c>
      <c r="R35" s="199">
        <f t="shared" ref="R35" si="78">(N35/N36*$G$55)+(O35/O36*$H$55)+(P35/P36*$I$55)+(Q35/Q36*$J$55)</f>
        <v>4.9505271350637701</v>
      </c>
    </row>
    <row r="36" spans="1:18" ht="15" thickBot="1">
      <c r="A36" s="184"/>
      <c r="B36" s="159"/>
      <c r="C36" s="159"/>
      <c r="D36" s="178"/>
      <c r="E36" s="166"/>
      <c r="F36" s="39" t="str">
        <f>IF($E35&gt;=1,M36*$E35, " ")</f>
        <v xml:space="preserve"> </v>
      </c>
      <c r="G36" s="16" t="str">
        <f>IF($E35&gt;=1,N36*$E35, " ")</f>
        <v xml:space="preserve"> </v>
      </c>
      <c r="H36" s="17" t="str">
        <f>IF($E35&gt;=1,O36*$E35, " ")</f>
        <v xml:space="preserve"> </v>
      </c>
      <c r="I36" s="17" t="str">
        <f>IF($E35&gt;=1,P36*$E35, " ")</f>
        <v xml:space="preserve"> </v>
      </c>
      <c r="J36" s="18" t="str">
        <f>IF($E35&gt;=1,Q36*$E35, " ")</f>
        <v xml:space="preserve"> </v>
      </c>
      <c r="M36" s="60">
        <v>26.57</v>
      </c>
      <c r="N36" s="37">
        <f t="shared" ref="N36:P36" si="79">N14+N14+N12</f>
        <v>4.6399999999999997</v>
      </c>
      <c r="O36" s="37">
        <f t="shared" si="79"/>
        <v>9.65</v>
      </c>
      <c r="P36" s="37">
        <f t="shared" si="79"/>
        <v>16.45</v>
      </c>
      <c r="Q36" s="35">
        <f t="shared" ref="Q36" si="80">Q14+Q14+Q12</f>
        <v>24.18</v>
      </c>
      <c r="R36" s="200"/>
    </row>
    <row r="37" spans="1:18" ht="15" customHeight="1">
      <c r="A37" s="184"/>
      <c r="B37" s="160" t="s">
        <v>84</v>
      </c>
      <c r="C37" s="160" t="s">
        <v>102</v>
      </c>
      <c r="D37" s="167" t="s">
        <v>22</v>
      </c>
      <c r="E37" s="169"/>
      <c r="F37" s="24" t="str">
        <f>IF($E37&gt;=1,M37*$E37, " ")</f>
        <v xml:space="preserve"> </v>
      </c>
      <c r="G37" s="25" t="str">
        <f>IF($E37&gt;=1,N37*$E37, " ")</f>
        <v xml:space="preserve"> </v>
      </c>
      <c r="H37" s="26" t="str">
        <f t="shared" ref="H37" si="81">IF($E37&gt;=1,O37*$E37, " ")</f>
        <v xml:space="preserve"> </v>
      </c>
      <c r="I37" s="26" t="str">
        <f t="shared" ref="I37" si="82">IF($E37&gt;=1,P37*$E37, " ")</f>
        <v xml:space="preserve"> </v>
      </c>
      <c r="J37" s="27" t="str">
        <f t="shared" ref="J37" si="83">IF($E37&gt;=1,Q37*$E37, " ")</f>
        <v xml:space="preserve"> </v>
      </c>
      <c r="M37" s="59">
        <v>112.5</v>
      </c>
      <c r="N37" s="30">
        <f t="shared" ref="N37:P37" si="84">N13+N13+N13</f>
        <v>28.125</v>
      </c>
      <c r="O37" s="30">
        <f t="shared" si="84"/>
        <v>56.25</v>
      </c>
      <c r="P37" s="30">
        <f t="shared" si="84"/>
        <v>73.5</v>
      </c>
      <c r="Q37" s="28">
        <f t="shared" ref="Q37" si="85">Q13+Q13+Q13</f>
        <v>83.699999999999989</v>
      </c>
      <c r="R37" s="199">
        <f t="shared" ref="R37" si="86">(N37/N38*$G$55)+(O37/O38*$H$55)+(P37/P38*$I$55)+(Q37/Q38*$J$55)</f>
        <v>4.9597907002430421</v>
      </c>
    </row>
    <row r="38" spans="1:18" ht="15" thickBot="1">
      <c r="A38" s="184"/>
      <c r="B38" s="161"/>
      <c r="C38" s="161"/>
      <c r="D38" s="168"/>
      <c r="E38" s="170"/>
      <c r="F38" s="31" t="str">
        <f>IF($E37&gt;=1,M38*$E37, " ")</f>
        <v xml:space="preserve"> </v>
      </c>
      <c r="G38" s="32" t="str">
        <f>IF($E37&gt;=1,N38*$E37, " ")</f>
        <v xml:space="preserve"> </v>
      </c>
      <c r="H38" s="33" t="str">
        <f>IF($E37&gt;=1,O38*$E37, " ")</f>
        <v xml:space="preserve"> </v>
      </c>
      <c r="I38" s="33" t="str">
        <f>IF($E37&gt;=1,P38*$E37, " ")</f>
        <v xml:space="preserve"> </v>
      </c>
      <c r="J38" s="34" t="str">
        <f>IF($E37&gt;=1,Q38*$E37, " ")</f>
        <v xml:space="preserve"> </v>
      </c>
      <c r="M38" s="60">
        <v>28.86</v>
      </c>
      <c r="N38" s="37">
        <f t="shared" ref="N38:P38" si="87">N14+N14+N14</f>
        <v>4.9499999999999993</v>
      </c>
      <c r="O38" s="37">
        <f t="shared" si="87"/>
        <v>9.99</v>
      </c>
      <c r="P38" s="37">
        <f t="shared" si="87"/>
        <v>16.89</v>
      </c>
      <c r="Q38" s="35">
        <f t="shared" ref="Q38" si="88">Q14+Q14+Q14</f>
        <v>24.869999999999997</v>
      </c>
      <c r="R38" s="200"/>
    </row>
    <row r="39" spans="1:18" ht="15" customHeight="1">
      <c r="A39" s="184"/>
      <c r="B39" s="158" t="s">
        <v>85</v>
      </c>
      <c r="C39" s="158" t="s">
        <v>103</v>
      </c>
      <c r="D39" s="177" t="s">
        <v>23</v>
      </c>
      <c r="E39" s="165"/>
      <c r="F39" s="38" t="str">
        <f>IF($E39&gt;=1,M39*$E39, " ")</f>
        <v xml:space="preserve"> </v>
      </c>
      <c r="G39" s="8" t="str">
        <f>IF($E39&gt;=1,N39*$E39, " ")</f>
        <v xml:space="preserve"> </v>
      </c>
      <c r="H39" s="9" t="str">
        <f t="shared" ref="H39" si="89">IF($E39&gt;=1,O39*$E39, " ")</f>
        <v xml:space="preserve"> </v>
      </c>
      <c r="I39" s="9" t="str">
        <f t="shared" ref="I39" si="90">IF($E39&gt;=1,P39*$E39, " ")</f>
        <v xml:space="preserve"> </v>
      </c>
      <c r="J39" s="10" t="str">
        <f t="shared" ref="J39" si="91">IF($E39&gt;=1,Q39*$E39, " ")</f>
        <v xml:space="preserve"> </v>
      </c>
      <c r="M39" s="59">
        <v>119</v>
      </c>
      <c r="N39" s="30">
        <f t="shared" ref="N39:P39" si="92">N17+N13+N11</f>
        <v>29.75</v>
      </c>
      <c r="O39" s="30">
        <f t="shared" si="92"/>
        <v>59.5</v>
      </c>
      <c r="P39" s="30">
        <f t="shared" si="92"/>
        <v>81</v>
      </c>
      <c r="Q39" s="28">
        <f t="shared" ref="Q39" si="93">Q17+Q13+Q11</f>
        <v>91.8</v>
      </c>
      <c r="R39" s="199">
        <f t="shared" ref="R39" si="94">(N39/N40*$G$55)+(O39/O40*$H$55)+(P39/P40*$I$55)+(Q39/Q40*$J$55)</f>
        <v>5.0442236756549832</v>
      </c>
    </row>
    <row r="40" spans="1:18" ht="15" thickBot="1">
      <c r="A40" s="184"/>
      <c r="B40" s="159"/>
      <c r="C40" s="159"/>
      <c r="D40" s="178"/>
      <c r="E40" s="166"/>
      <c r="F40" s="39" t="str">
        <f>IF($E39&gt;=1,M40*$E39, " ")</f>
        <v xml:space="preserve"> </v>
      </c>
      <c r="G40" s="16" t="str">
        <f>IF($E39&gt;=1,N40*$E39, " ")</f>
        <v xml:space="preserve"> </v>
      </c>
      <c r="H40" s="17" t="str">
        <f>IF($E39&gt;=1,O40*$E39, " ")</f>
        <v xml:space="preserve"> </v>
      </c>
      <c r="I40" s="17" t="str">
        <f>IF($E39&gt;=1,P40*$E39, " ")</f>
        <v xml:space="preserve"> </v>
      </c>
      <c r="J40" s="18" t="str">
        <f>IF($E39&gt;=1,Q40*$E39, " ")</f>
        <v xml:space="preserve"> </v>
      </c>
      <c r="M40" s="60">
        <v>29.72</v>
      </c>
      <c r="N40" s="37">
        <f t="shared" ref="N40:P40" si="95">N18+N14+N12</f>
        <v>5.0599999999999996</v>
      </c>
      <c r="O40" s="37">
        <f t="shared" si="95"/>
        <v>10.620000000000001</v>
      </c>
      <c r="P40" s="37">
        <f t="shared" si="95"/>
        <v>18.060000000000002</v>
      </c>
      <c r="Q40" s="35">
        <f t="shared" ref="Q40" si="96">Q18+Q14+Q12</f>
        <v>26.47</v>
      </c>
      <c r="R40" s="200"/>
    </row>
    <row r="41" spans="1:18" ht="15" customHeight="1">
      <c r="A41" s="184"/>
      <c r="B41" s="160" t="s">
        <v>86</v>
      </c>
      <c r="C41" s="160" t="s">
        <v>104</v>
      </c>
      <c r="D41" s="167" t="s">
        <v>24</v>
      </c>
      <c r="E41" s="169"/>
      <c r="F41" s="24" t="str">
        <f>IF($E41&gt;=1,M41*$E41, " ")</f>
        <v xml:space="preserve"> </v>
      </c>
      <c r="G41" s="25" t="str">
        <f>IF($E41&gt;=1,N41*$E41, " ")</f>
        <v xml:space="preserve"> </v>
      </c>
      <c r="H41" s="26" t="str">
        <f t="shared" ref="H41" si="97">IF($E41&gt;=1,O41*$E41, " ")</f>
        <v xml:space="preserve"> </v>
      </c>
      <c r="I41" s="26" t="str">
        <f t="shared" ref="I41" si="98">IF($E41&gt;=1,P41*$E41, " ")</f>
        <v xml:space="preserve"> </v>
      </c>
      <c r="J41" s="27" t="str">
        <f t="shared" ref="J41" si="99">IF($E41&gt;=1,Q41*$E41, " ")</f>
        <v xml:space="preserve"> </v>
      </c>
      <c r="M41" s="59">
        <v>125</v>
      </c>
      <c r="N41" s="30">
        <f t="shared" ref="N41:P41" si="100">N17+N13+N13</f>
        <v>31.25</v>
      </c>
      <c r="O41" s="30">
        <f t="shared" si="100"/>
        <v>62.5</v>
      </c>
      <c r="P41" s="30">
        <f t="shared" si="100"/>
        <v>82.2</v>
      </c>
      <c r="Q41" s="28">
        <f t="shared" ref="Q41" si="101">Q17+Q13+Q13</f>
        <v>92.9</v>
      </c>
      <c r="R41" s="199">
        <f t="shared" ref="R41" si="102">(N41/N42*$G$55)+(O41/O42*$H$55)+(P41/P42*$I$55)+(Q41/Q42*$J$55)</f>
        <v>5.0490874701998383</v>
      </c>
    </row>
    <row r="42" spans="1:18" ht="15" thickBot="1">
      <c r="A42" s="184"/>
      <c r="B42" s="161"/>
      <c r="C42" s="161"/>
      <c r="D42" s="168"/>
      <c r="E42" s="170"/>
      <c r="F42" s="31" t="str">
        <f>IF($E41&gt;=1,M42*$E41, " ")</f>
        <v xml:space="preserve"> </v>
      </c>
      <c r="G42" s="32" t="str">
        <f>IF($E41&gt;=1,N42*$E41, " ")</f>
        <v xml:space="preserve"> </v>
      </c>
      <c r="H42" s="33" t="str">
        <f>IF($E41&gt;=1,O42*$E41, " ")</f>
        <v xml:space="preserve"> </v>
      </c>
      <c r="I42" s="33" t="str">
        <f>IF($E41&gt;=1,P42*$E41, " ")</f>
        <v xml:space="preserve"> </v>
      </c>
      <c r="J42" s="34" t="str">
        <f>IF($E41&gt;=1,Q42*$E41, " ")</f>
        <v xml:space="preserve"> </v>
      </c>
      <c r="M42" s="60">
        <v>32.01</v>
      </c>
      <c r="N42" s="37">
        <f t="shared" ref="N42:P42" si="103">N18+N14+N14</f>
        <v>5.3699999999999992</v>
      </c>
      <c r="O42" s="37">
        <f t="shared" si="103"/>
        <v>10.96</v>
      </c>
      <c r="P42" s="37">
        <f t="shared" si="103"/>
        <v>18.5</v>
      </c>
      <c r="Q42" s="35">
        <f t="shared" ref="Q42" si="104">Q18+Q14+Q14</f>
        <v>27.159999999999997</v>
      </c>
      <c r="R42" s="200"/>
    </row>
    <row r="43" spans="1:18" ht="15" customHeight="1">
      <c r="A43" s="184"/>
      <c r="B43" s="158" t="s">
        <v>87</v>
      </c>
      <c r="C43" s="158" t="s">
        <v>105</v>
      </c>
      <c r="D43" s="177" t="s">
        <v>25</v>
      </c>
      <c r="E43" s="165"/>
      <c r="F43" s="38" t="str">
        <f>IF($E43&gt;=1,M43*$E43, " ")</f>
        <v xml:space="preserve"> </v>
      </c>
      <c r="G43" s="8" t="str">
        <f>IF($E43&gt;=1,N43*$E43, " ")</f>
        <v xml:space="preserve"> </v>
      </c>
      <c r="H43" s="9" t="str">
        <f t="shared" ref="H43" si="105">IF($E43&gt;=1,O43*$E43, " ")</f>
        <v xml:space="preserve"> </v>
      </c>
      <c r="I43" s="9" t="str">
        <f t="shared" ref="I43" si="106">IF($E43&gt;=1,P43*$E43, " ")</f>
        <v xml:space="preserve"> </v>
      </c>
      <c r="J43" s="10" t="str">
        <f t="shared" ref="J43" si="107">IF($E43&gt;=1,Q43*$E43, " ")</f>
        <v xml:space="preserve"> </v>
      </c>
      <c r="M43" s="59">
        <v>131.5</v>
      </c>
      <c r="N43" s="30">
        <f t="shared" ref="N43:P43" si="108">N17+N17+N11</f>
        <v>32.875</v>
      </c>
      <c r="O43" s="30">
        <f t="shared" si="108"/>
        <v>65.75</v>
      </c>
      <c r="P43" s="30">
        <f t="shared" si="108"/>
        <v>89.7</v>
      </c>
      <c r="Q43" s="28">
        <f t="shared" ref="Q43" si="109">Q17+Q17+Q11</f>
        <v>101</v>
      </c>
      <c r="R43" s="199">
        <f t="shared" ref="R43" si="110">(N43/N44*$G$55)+(O43/O44*$H$55)+(P43/P44*$I$55)+(Q43/Q44*$J$55)</f>
        <v>5.1227920694154063</v>
      </c>
    </row>
    <row r="44" spans="1:18" ht="15" thickBot="1">
      <c r="A44" s="184"/>
      <c r="B44" s="159"/>
      <c r="C44" s="159"/>
      <c r="D44" s="178"/>
      <c r="E44" s="166"/>
      <c r="F44" s="39" t="str">
        <f>IF($E43&gt;=1,M44*$E43, " ")</f>
        <v xml:space="preserve"> </v>
      </c>
      <c r="G44" s="16" t="str">
        <f>IF($E43&gt;=1,N44*$E43, " ")</f>
        <v xml:space="preserve"> </v>
      </c>
      <c r="H44" s="17" t="str">
        <f>IF($E43&gt;=1,O44*$E43, " ")</f>
        <v xml:space="preserve"> </v>
      </c>
      <c r="I44" s="17" t="str">
        <f>IF($E43&gt;=1,P44*$E43, " ")</f>
        <v xml:space="preserve"> </v>
      </c>
      <c r="J44" s="18" t="str">
        <f>IF($E43&gt;=1,Q44*$E43, " ")</f>
        <v xml:space="preserve"> </v>
      </c>
      <c r="M44" s="60">
        <v>32.869999999999997</v>
      </c>
      <c r="N44" s="37">
        <f t="shared" ref="N44:P44" si="111">N18+N18+N12</f>
        <v>5.4799999999999995</v>
      </c>
      <c r="O44" s="37">
        <f t="shared" si="111"/>
        <v>11.59</v>
      </c>
      <c r="P44" s="37">
        <f t="shared" si="111"/>
        <v>19.670000000000002</v>
      </c>
      <c r="Q44" s="35">
        <f t="shared" ref="Q44" si="112">Q18+Q18+Q12</f>
        <v>28.759999999999998</v>
      </c>
      <c r="R44" s="200"/>
    </row>
    <row r="45" spans="1:18" ht="15" customHeight="1">
      <c r="A45" s="184"/>
      <c r="B45" s="160" t="s">
        <v>88</v>
      </c>
      <c r="C45" s="160" t="s">
        <v>106</v>
      </c>
      <c r="D45" s="167" t="s">
        <v>26</v>
      </c>
      <c r="E45" s="169"/>
      <c r="F45" s="24" t="str">
        <f>IF($E45&gt;=1,M45*$E45, " ")</f>
        <v xml:space="preserve"> </v>
      </c>
      <c r="G45" s="25" t="str">
        <f>IF($E45&gt;=1,N45*$E45, " ")</f>
        <v xml:space="preserve"> </v>
      </c>
      <c r="H45" s="26" t="str">
        <f t="shared" ref="H45" si="113">IF($E45&gt;=1,O45*$E45, " ")</f>
        <v xml:space="preserve"> </v>
      </c>
      <c r="I45" s="26" t="str">
        <f t="shared" ref="I45" si="114">IF($E45&gt;=1,P45*$E45, " ")</f>
        <v xml:space="preserve"> </v>
      </c>
      <c r="J45" s="27" t="str">
        <f t="shared" ref="J45" si="115">IF($E45&gt;=1,Q45*$E45, " ")</f>
        <v xml:space="preserve"> </v>
      </c>
      <c r="M45" s="59">
        <v>137.5</v>
      </c>
      <c r="N45" s="30">
        <f t="shared" ref="N45:P45" si="116">N17+N17+N13</f>
        <v>34.375</v>
      </c>
      <c r="O45" s="30">
        <f t="shared" si="116"/>
        <v>68.75</v>
      </c>
      <c r="P45" s="30">
        <f t="shared" si="116"/>
        <v>90.9</v>
      </c>
      <c r="Q45" s="28">
        <f t="shared" ref="Q45" si="117">Q17+Q17+Q13</f>
        <v>102.1</v>
      </c>
      <c r="R45" s="199">
        <f t="shared" ref="R45" si="118">(N45/N46*$G$55)+(O45/O46*$H$55)+(P45/P46*$I$55)+(Q45/Q46*$J$55)</f>
        <v>5.124465618991926</v>
      </c>
    </row>
    <row r="46" spans="1:18" ht="15" thickBot="1">
      <c r="A46" s="184"/>
      <c r="B46" s="161"/>
      <c r="C46" s="161"/>
      <c r="D46" s="168"/>
      <c r="E46" s="170"/>
      <c r="F46" s="31" t="str">
        <f>IF($E45&gt;=1,M46*$E45, " ")</f>
        <v xml:space="preserve"> </v>
      </c>
      <c r="G46" s="32" t="str">
        <f>IF($E45&gt;=1,N46*$E45, " ")</f>
        <v xml:space="preserve"> </v>
      </c>
      <c r="H46" s="33" t="str">
        <f>IF($E45&gt;=1,O46*$E45, " ")</f>
        <v xml:space="preserve"> </v>
      </c>
      <c r="I46" s="33" t="str">
        <f>IF($E45&gt;=1,P46*$E45, " ")</f>
        <v xml:space="preserve"> </v>
      </c>
      <c r="J46" s="34" t="str">
        <f>IF($E45&gt;=1,Q46*$E45, " ")</f>
        <v xml:space="preserve"> </v>
      </c>
      <c r="M46" s="61">
        <v>35.159999999999997</v>
      </c>
      <c r="N46" s="37">
        <f t="shared" ref="N46:P46" si="119">N18+N18+N14</f>
        <v>5.7899999999999991</v>
      </c>
      <c r="O46" s="37">
        <f t="shared" si="119"/>
        <v>11.93</v>
      </c>
      <c r="P46" s="37">
        <f t="shared" si="119"/>
        <v>20.11</v>
      </c>
      <c r="Q46" s="35">
        <f t="shared" ref="Q46" si="120">Q18+Q18+Q14</f>
        <v>29.45</v>
      </c>
      <c r="R46" s="200"/>
    </row>
    <row r="47" spans="1:18" ht="15" customHeight="1">
      <c r="A47" s="184"/>
      <c r="B47" s="158" t="s">
        <v>89</v>
      </c>
      <c r="C47" s="158" t="s">
        <v>107</v>
      </c>
      <c r="D47" s="177" t="s">
        <v>27</v>
      </c>
      <c r="E47" s="165"/>
      <c r="F47" s="38" t="str">
        <f>IF($E47&gt;=1,M47*$E47, " ")</f>
        <v xml:space="preserve"> </v>
      </c>
      <c r="G47" s="8" t="str">
        <f>IF($E47&gt;=1,N47*$E47, " ")</f>
        <v xml:space="preserve"> </v>
      </c>
      <c r="H47" s="9" t="str">
        <f t="shared" ref="H47" si="121">IF($E47&gt;=1,O47*$E47, " ")</f>
        <v xml:space="preserve"> </v>
      </c>
      <c r="I47" s="9" t="str">
        <f t="shared" ref="I47" si="122">IF($E47&gt;=1,P47*$E47, " ")</f>
        <v xml:space="preserve"> </v>
      </c>
      <c r="J47" s="10" t="str">
        <f t="shared" ref="J47" si="123">IF($E47&gt;=1,Q47*$E47, " ")</f>
        <v xml:space="preserve"> </v>
      </c>
      <c r="M47" s="59">
        <v>145</v>
      </c>
      <c r="N47" s="62">
        <f t="shared" ref="N47:P47" si="124">N17+N17+N15</f>
        <v>36.25</v>
      </c>
      <c r="O47" s="30">
        <f t="shared" si="124"/>
        <v>72.5</v>
      </c>
      <c r="P47" s="30">
        <f t="shared" si="124"/>
        <v>98.7</v>
      </c>
      <c r="Q47" s="28">
        <f t="shared" ref="Q47" si="125">Q17+Q17+Q15</f>
        <v>110.4</v>
      </c>
      <c r="R47" s="199">
        <f t="shared" ref="R47" si="126">(N47/N48*$G$55)+(O47/O48*$H$55)+(P47/P48*$I$55)+(Q47/Q48*$J$55)</f>
        <v>5.2228000947785516</v>
      </c>
    </row>
    <row r="48" spans="1:18" ht="15" thickBot="1">
      <c r="A48" s="184"/>
      <c r="B48" s="159"/>
      <c r="C48" s="159"/>
      <c r="D48" s="178"/>
      <c r="E48" s="166"/>
      <c r="F48" s="39" t="str">
        <f>IF($E47&gt;=1,M48*$E47, " ")</f>
        <v xml:space="preserve"> </v>
      </c>
      <c r="G48" s="16" t="str">
        <f>IF($E47&gt;=1,N48*$E47, " ")</f>
        <v xml:space="preserve"> </v>
      </c>
      <c r="H48" s="17" t="str">
        <f>IF($E47&gt;=1,O48*$E47, " ")</f>
        <v xml:space="preserve"> </v>
      </c>
      <c r="I48" s="17" t="str">
        <f>IF($E47&gt;=1,P48*$E47, " ")</f>
        <v xml:space="preserve"> </v>
      </c>
      <c r="J48" s="18" t="str">
        <f>IF($E47&gt;=1,Q48*$E47, " ")</f>
        <v xml:space="preserve"> </v>
      </c>
      <c r="M48" s="60">
        <v>36.44</v>
      </c>
      <c r="N48" s="63">
        <f t="shared" ref="N48:P48" si="127">N18+N18+N16</f>
        <v>5.96</v>
      </c>
      <c r="O48" s="64">
        <f t="shared" si="127"/>
        <v>12.33</v>
      </c>
      <c r="P48" s="64">
        <f t="shared" si="127"/>
        <v>21.52</v>
      </c>
      <c r="Q48" s="35">
        <f t="shared" ref="Q48" si="128">Q18+Q18+Q16</f>
        <v>31.4</v>
      </c>
      <c r="R48" s="200"/>
    </row>
    <row r="49" spans="1:18" ht="15" customHeight="1">
      <c r="A49" s="184"/>
      <c r="B49" s="160" t="s">
        <v>90</v>
      </c>
      <c r="C49" s="160" t="s">
        <v>108</v>
      </c>
      <c r="D49" s="167" t="s">
        <v>28</v>
      </c>
      <c r="E49" s="169"/>
      <c r="F49" s="24" t="str">
        <f>IF($E49&gt;=1,M49*$E49, " ")</f>
        <v xml:space="preserve"> </v>
      </c>
      <c r="G49" s="25" t="str">
        <f>IF($E49&gt;=1,N49*$E49, " ")</f>
        <v xml:space="preserve"> </v>
      </c>
      <c r="H49" s="26" t="str">
        <f t="shared" ref="H49" si="129">IF($E49&gt;=1,O49*$E49, " ")</f>
        <v xml:space="preserve"> </v>
      </c>
      <c r="I49" s="26" t="str">
        <f t="shared" ref="I49" si="130">IF($E49&gt;=1,P49*$E49, " ")</f>
        <v xml:space="preserve"> </v>
      </c>
      <c r="J49" s="27" t="str">
        <f t="shared" ref="J49" si="131">IF($E49&gt;=1,Q49*$E49, " ")</f>
        <v xml:space="preserve"> </v>
      </c>
      <c r="M49" s="59">
        <v>150</v>
      </c>
      <c r="N49" s="30">
        <f t="shared" ref="N49:P49" si="132">N17+N17+N17</f>
        <v>37.5</v>
      </c>
      <c r="O49" s="30">
        <f t="shared" si="132"/>
        <v>75</v>
      </c>
      <c r="P49" s="30">
        <f t="shared" si="132"/>
        <v>99.600000000000009</v>
      </c>
      <c r="Q49" s="28">
        <f t="shared" ref="Q49" si="133">Q17+Q17+Q17</f>
        <v>111.30000000000001</v>
      </c>
      <c r="R49" s="199">
        <f t="shared" ref="R49" si="134">(N49/N50*$G$55)+(O49/O50*$H$55)+(P49/P50*$I$55)+(Q49/Q50*$J$55)</f>
        <v>5.1889499901807774</v>
      </c>
    </row>
    <row r="50" spans="1:18" ht="15" thickBot="1">
      <c r="A50" s="185"/>
      <c r="B50" s="161"/>
      <c r="C50" s="161"/>
      <c r="D50" s="168"/>
      <c r="E50" s="170"/>
      <c r="F50" s="31" t="str">
        <f>IF($E49&gt;=1,M50*$E49, " ")</f>
        <v xml:space="preserve"> </v>
      </c>
      <c r="G50" s="32" t="str">
        <f>IF($E49&gt;=1,N50*$E49, " ")</f>
        <v xml:space="preserve"> </v>
      </c>
      <c r="H50" s="33" t="str">
        <f>IF($E49&gt;=1,O50*$E49, " ")</f>
        <v xml:space="preserve"> </v>
      </c>
      <c r="I50" s="33" t="str">
        <f>IF($E49&gt;=1,P50*$E49, " ")</f>
        <v xml:space="preserve"> </v>
      </c>
      <c r="J50" s="34" t="str">
        <f>IF($E49&gt;=1,Q50*$E49, " ")</f>
        <v xml:space="preserve"> </v>
      </c>
      <c r="M50" s="65">
        <v>38.31</v>
      </c>
      <c r="N50" s="33">
        <f t="shared" ref="N50:P50" si="135">N18+N18+N18</f>
        <v>6.2099999999999991</v>
      </c>
      <c r="O50" s="33">
        <f t="shared" si="135"/>
        <v>12.899999999999999</v>
      </c>
      <c r="P50" s="33">
        <f t="shared" si="135"/>
        <v>21.72</v>
      </c>
      <c r="Q50" s="34">
        <f t="shared" ref="Q50" si="136">Q18+Q18+Q18</f>
        <v>31.740000000000002</v>
      </c>
      <c r="R50" s="200"/>
    </row>
    <row r="51" spans="1:18" ht="15">
      <c r="A51" s="186"/>
      <c r="B51" s="210" t="s">
        <v>29</v>
      </c>
      <c r="C51" s="211"/>
      <c r="D51" s="211"/>
      <c r="E51" s="211"/>
      <c r="F51" s="66">
        <f t="shared" ref="F51:J52" si="137">SUM(F49,F47,F45,F43,F41,F39,F37,F35,F33,F31,F29,F27,F25,F23,F21,F19,F17,F15,F13,F11,F9)</f>
        <v>0</v>
      </c>
      <c r="G51" s="67">
        <f t="shared" si="137"/>
        <v>0</v>
      </c>
      <c r="H51" s="67">
        <f t="shared" si="137"/>
        <v>0</v>
      </c>
      <c r="I51" s="67">
        <f t="shared" si="137"/>
        <v>0</v>
      </c>
      <c r="J51" s="67">
        <f t="shared" si="137"/>
        <v>0</v>
      </c>
      <c r="K51" s="41"/>
    </row>
    <row r="52" spans="1:18" ht="15.75" thickBot="1">
      <c r="A52" s="187"/>
      <c r="B52" s="213" t="s">
        <v>42</v>
      </c>
      <c r="C52" s="214"/>
      <c r="D52" s="214"/>
      <c r="E52" s="214"/>
      <c r="F52" s="68">
        <f t="shared" si="137"/>
        <v>0</v>
      </c>
      <c r="G52" s="69">
        <f t="shared" si="137"/>
        <v>0</v>
      </c>
      <c r="H52" s="69">
        <f t="shared" si="137"/>
        <v>0</v>
      </c>
      <c r="I52" s="69">
        <f t="shared" si="137"/>
        <v>0</v>
      </c>
      <c r="J52" s="69">
        <f t="shared" si="137"/>
        <v>0</v>
      </c>
      <c r="K52" s="41"/>
    </row>
    <row r="53" spans="1:18" ht="15">
      <c r="A53" s="187"/>
      <c r="B53" s="189" t="s">
        <v>41</v>
      </c>
      <c r="C53" s="190"/>
      <c r="D53" s="190"/>
      <c r="E53" s="190"/>
      <c r="F53" s="238"/>
      <c r="G53" s="45" t="e">
        <f>G51/G52</f>
        <v>#DIV/0!</v>
      </c>
      <c r="H53" s="46" t="e">
        <f t="shared" ref="H53:J53" si="138">H51/H52</f>
        <v>#DIV/0!</v>
      </c>
      <c r="I53" s="46" t="e">
        <f t="shared" si="138"/>
        <v>#DIV/0!</v>
      </c>
      <c r="J53" s="47" t="e">
        <f t="shared" si="138"/>
        <v>#DIV/0!</v>
      </c>
      <c r="K53" s="48" t="s">
        <v>36</v>
      </c>
    </row>
    <row r="54" spans="1:18" ht="15">
      <c r="A54" s="187"/>
      <c r="B54" s="195" t="s">
        <v>32</v>
      </c>
      <c r="C54" s="196"/>
      <c r="D54" s="196"/>
      <c r="E54" s="196"/>
      <c r="F54" s="197"/>
      <c r="G54" s="49">
        <v>0.25</v>
      </c>
      <c r="H54" s="50">
        <v>0.25</v>
      </c>
      <c r="I54" s="50">
        <v>0.25</v>
      </c>
      <c r="J54" s="51">
        <v>0.25</v>
      </c>
      <c r="K54" s="52" t="e">
        <f>($G$53*G54)+($H$53*H54)+($I$53*I54)+($J$53*J54)</f>
        <v>#DIV/0!</v>
      </c>
    </row>
    <row r="55" spans="1:18" ht="15">
      <c r="A55" s="187"/>
      <c r="B55" s="195" t="s">
        <v>33</v>
      </c>
      <c r="C55" s="196"/>
      <c r="D55" s="196"/>
      <c r="E55" s="196"/>
      <c r="F55" s="197"/>
      <c r="G55" s="49">
        <v>0.2</v>
      </c>
      <c r="H55" s="50">
        <v>0.36</v>
      </c>
      <c r="I55" s="50">
        <v>0.32</v>
      </c>
      <c r="J55" s="51">
        <v>0.12</v>
      </c>
      <c r="K55" s="52" t="e">
        <f>($G$53*G55)+($H$53*H55)+($I$53*I55)+($J$53*J55)</f>
        <v>#DIV/0!</v>
      </c>
    </row>
    <row r="56" spans="1:18" ht="15.75" thickBot="1">
      <c r="A56" s="188"/>
      <c r="B56" s="192" t="s">
        <v>34</v>
      </c>
      <c r="C56" s="193"/>
      <c r="D56" s="193"/>
      <c r="E56" s="193"/>
      <c r="F56" s="198"/>
      <c r="G56" s="53">
        <v>0</v>
      </c>
      <c r="H56" s="54">
        <v>0</v>
      </c>
      <c r="I56" s="54">
        <v>0</v>
      </c>
      <c r="J56" s="55">
        <v>0</v>
      </c>
      <c r="K56" s="56" t="e">
        <f>($G$53*G56)+($H$53*H56)+($I$53*I56)+($J$53*J56)</f>
        <v>#DIV/0!</v>
      </c>
    </row>
  </sheetData>
  <sheetProtection password="F008" sheet="1" objects="1" scenarios="1"/>
  <protectedRanges>
    <protectedRange sqref="E9:E50" name="Range1_1"/>
    <protectedRange sqref="G56:J56" name="User defined_2_1"/>
  </protectedRanges>
  <mergeCells count="131">
    <mergeCell ref="R49:R50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E9:E10"/>
    <mergeCell ref="E11:E12"/>
    <mergeCell ref="R35:R36"/>
    <mergeCell ref="R37:R38"/>
    <mergeCell ref="R39:R40"/>
    <mergeCell ref="R41:R42"/>
    <mergeCell ref="R43:R44"/>
    <mergeCell ref="R45:R46"/>
    <mergeCell ref="R47:R48"/>
    <mergeCell ref="G6:J6"/>
    <mergeCell ref="H7:H8"/>
    <mergeCell ref="I7:I8"/>
    <mergeCell ref="J7:J8"/>
    <mergeCell ref="G7:G8"/>
    <mergeCell ref="N6:R6"/>
    <mergeCell ref="R7:R8"/>
    <mergeCell ref="R9:R10"/>
    <mergeCell ref="R11:R12"/>
    <mergeCell ref="N7:N8"/>
    <mergeCell ref="O7:O8"/>
    <mergeCell ref="P7:P8"/>
    <mergeCell ref="Q7:Q8"/>
    <mergeCell ref="R13:R14"/>
    <mergeCell ref="R15:R16"/>
    <mergeCell ref="A2:F2"/>
    <mergeCell ref="A3:F3"/>
    <mergeCell ref="B49:B50"/>
    <mergeCell ref="D49:D50"/>
    <mergeCell ref="E49:E50"/>
    <mergeCell ref="B27:B28"/>
    <mergeCell ref="E27:E28"/>
    <mergeCell ref="B29:B30"/>
    <mergeCell ref="E29:E30"/>
    <mergeCell ref="B31:B32"/>
    <mergeCell ref="E31:E32"/>
    <mergeCell ref="B15:B16"/>
    <mergeCell ref="E15:E16"/>
    <mergeCell ref="B17:B18"/>
    <mergeCell ref="E17:E18"/>
    <mergeCell ref="B19:B20"/>
    <mergeCell ref="E19:E20"/>
    <mergeCell ref="E23:E24"/>
    <mergeCell ref="B25:B26"/>
    <mergeCell ref="E25:E26"/>
    <mergeCell ref="B21:B22"/>
    <mergeCell ref="E21:E22"/>
    <mergeCell ref="A51:A56"/>
    <mergeCell ref="B52:E52"/>
    <mergeCell ref="B56:F56"/>
    <mergeCell ref="B39:B40"/>
    <mergeCell ref="E39:E40"/>
    <mergeCell ref="B41:B42"/>
    <mergeCell ref="E41:E42"/>
    <mergeCell ref="B43:B44"/>
    <mergeCell ref="E43:E44"/>
    <mergeCell ref="D39:D40"/>
    <mergeCell ref="D41:D42"/>
    <mergeCell ref="D43:D44"/>
    <mergeCell ref="D47:D48"/>
    <mergeCell ref="B51:E51"/>
    <mergeCell ref="B53:F53"/>
    <mergeCell ref="B54:F54"/>
    <mergeCell ref="B55:F55"/>
    <mergeCell ref="B47:B48"/>
    <mergeCell ref="E47:E48"/>
    <mergeCell ref="A9:A50"/>
    <mergeCell ref="B9:B10"/>
    <mergeCell ref="D9:D10"/>
    <mergeCell ref="D45:D46"/>
    <mergeCell ref="D33:D34"/>
    <mergeCell ref="A7:A8"/>
    <mergeCell ref="B7:B8"/>
    <mergeCell ref="D7:D8"/>
    <mergeCell ref="E7:E8"/>
    <mergeCell ref="B35:B36"/>
    <mergeCell ref="E35:E36"/>
    <mergeCell ref="B37:B38"/>
    <mergeCell ref="E37:E38"/>
    <mergeCell ref="B33:B34"/>
    <mergeCell ref="E33:E34"/>
    <mergeCell ref="D37:D38"/>
    <mergeCell ref="C7:C8"/>
    <mergeCell ref="C9:C1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11:D12"/>
    <mergeCell ref="B23:B24"/>
    <mergeCell ref="B13:B14"/>
    <mergeCell ref="E13:E14"/>
    <mergeCell ref="D13:D14"/>
    <mergeCell ref="C11:C12"/>
    <mergeCell ref="C13:C14"/>
    <mergeCell ref="C15:C16"/>
    <mergeCell ref="C17:C18"/>
    <mergeCell ref="C39:C40"/>
    <mergeCell ref="C41:C42"/>
    <mergeCell ref="B11:B12"/>
    <mergeCell ref="D25:D26"/>
    <mergeCell ref="D35:D36"/>
    <mergeCell ref="D15:D16"/>
    <mergeCell ref="D17:D18"/>
    <mergeCell ref="D19:D20"/>
    <mergeCell ref="D21:D22"/>
    <mergeCell ref="D23:D24"/>
    <mergeCell ref="C43:C44"/>
    <mergeCell ref="C45:C46"/>
    <mergeCell ref="C47:C48"/>
    <mergeCell ref="C49:C50"/>
    <mergeCell ref="B45:B46"/>
    <mergeCell ref="E45:E46"/>
    <mergeCell ref="D27:D28"/>
    <mergeCell ref="D29:D30"/>
    <mergeCell ref="D31:D32"/>
    <mergeCell ref="C37:C38"/>
  </mergeCells>
  <phoneticPr fontId="8"/>
  <dataValidations count="1">
    <dataValidation type="decimal" operator="greaterThan" allowBlank="1" showInputMessage="1" showErrorMessage="1" sqref="E9:E50">
      <formula1>0</formula1>
    </dataValidation>
  </dataValidations>
  <pageMargins left="0.7" right="0.7" top="0.75" bottom="0.75" header="0.3" footer="0.3"/>
  <pageSetup paperSize="9" scale="51" fitToHeight="0" orientation="portrait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50"/>
  <sheetViews>
    <sheetView showGridLines="0" topLeftCell="A7" zoomScale="80" zoomScaleNormal="80" workbookViewId="0">
      <selection activeCell="F24" sqref="F24"/>
    </sheetView>
  </sheetViews>
  <sheetFormatPr defaultRowHeight="14.25"/>
  <cols>
    <col min="1" max="1" width="9.140625" style="1"/>
    <col min="2" max="3" width="20" style="1" customWidth="1"/>
    <col min="4" max="4" width="28.85546875" style="1" bestFit="1" customWidth="1"/>
    <col min="5" max="5" width="9.140625" style="1"/>
    <col min="6" max="6" width="15" style="1" bestFit="1" customWidth="1"/>
    <col min="7" max="7" width="14.42578125" style="1" bestFit="1" customWidth="1"/>
    <col min="8" max="8" width="13.42578125" style="1" bestFit="1" customWidth="1"/>
    <col min="9" max="9" width="13" style="1" bestFit="1" customWidth="1"/>
    <col min="10" max="10" width="15.7109375" style="1" bestFit="1" customWidth="1"/>
    <col min="11" max="11" width="11.140625" style="1" bestFit="1" customWidth="1"/>
    <col min="12" max="12" width="9.140625" style="1" customWidth="1"/>
    <col min="13" max="13" width="14.85546875" style="1" hidden="1" customWidth="1"/>
    <col min="14" max="14" width="14.42578125" style="1" hidden="1" customWidth="1"/>
    <col min="15" max="15" width="13.42578125" style="1" hidden="1" customWidth="1"/>
    <col min="16" max="16" width="13" style="1" hidden="1" customWidth="1"/>
    <col min="17" max="17" width="15.7109375" style="1" hidden="1" customWidth="1"/>
    <col min="18" max="18" width="0" style="1" hidden="1" customWidth="1"/>
    <col min="19" max="16384" width="9.140625" style="1"/>
  </cols>
  <sheetData>
    <row r="1" spans="1:18">
      <c r="G1" s="2"/>
      <c r="H1" s="2"/>
    </row>
    <row r="2" spans="1:18" ht="35.25">
      <c r="A2" s="179" t="s">
        <v>92</v>
      </c>
      <c r="B2" s="179"/>
      <c r="C2" s="179"/>
      <c r="D2" s="179"/>
      <c r="E2" s="179"/>
      <c r="F2" s="179"/>
      <c r="G2" s="2"/>
      <c r="H2" s="2"/>
    </row>
    <row r="3" spans="1:18" ht="35.25">
      <c r="A3" s="179" t="s">
        <v>50</v>
      </c>
      <c r="B3" s="179"/>
      <c r="C3" s="179"/>
      <c r="D3" s="179"/>
      <c r="E3" s="179"/>
      <c r="F3" s="179"/>
      <c r="G3" s="2"/>
      <c r="H3" s="2"/>
    </row>
    <row r="4" spans="1:18">
      <c r="G4" s="2"/>
      <c r="H4" s="2"/>
    </row>
    <row r="5" spans="1:18" ht="30.75" thickBot="1">
      <c r="B5" s="3" t="s">
        <v>51</v>
      </c>
      <c r="C5" s="3"/>
      <c r="M5" s="117"/>
      <c r="N5" s="117"/>
      <c r="O5" s="118" t="s">
        <v>134</v>
      </c>
      <c r="P5" s="117"/>
      <c r="Q5" s="117"/>
      <c r="R5" s="117"/>
    </row>
    <row r="6" spans="1:18" ht="16.5" thickBot="1">
      <c r="G6" s="239" t="s">
        <v>44</v>
      </c>
      <c r="H6" s="240"/>
      <c r="I6" s="240"/>
      <c r="J6" s="241"/>
      <c r="M6" s="113"/>
      <c r="N6" s="248" t="s">
        <v>44</v>
      </c>
      <c r="O6" s="249"/>
      <c r="P6" s="249"/>
      <c r="Q6" s="249"/>
      <c r="R6" s="250"/>
    </row>
    <row r="7" spans="1:18" ht="15.75">
      <c r="A7" s="232"/>
      <c r="B7" s="234" t="s">
        <v>0</v>
      </c>
      <c r="C7" s="236" t="s">
        <v>110</v>
      </c>
      <c r="D7" s="236" t="s">
        <v>1</v>
      </c>
      <c r="E7" s="257" t="s">
        <v>2</v>
      </c>
      <c r="F7" s="4" t="s">
        <v>45</v>
      </c>
      <c r="G7" s="246" t="s">
        <v>40</v>
      </c>
      <c r="H7" s="242" t="s">
        <v>39</v>
      </c>
      <c r="I7" s="242" t="s">
        <v>38</v>
      </c>
      <c r="J7" s="244" t="s">
        <v>37</v>
      </c>
      <c r="M7" s="119" t="s">
        <v>135</v>
      </c>
      <c r="N7" s="253" t="s">
        <v>40</v>
      </c>
      <c r="O7" s="255" t="s">
        <v>39</v>
      </c>
      <c r="P7" s="255" t="s">
        <v>38</v>
      </c>
      <c r="Q7" s="251" t="s">
        <v>37</v>
      </c>
      <c r="R7" s="251" t="s">
        <v>36</v>
      </c>
    </row>
    <row r="8" spans="1:18" ht="16.5" thickBot="1">
      <c r="A8" s="233"/>
      <c r="B8" s="235"/>
      <c r="C8" s="237"/>
      <c r="D8" s="237"/>
      <c r="E8" s="258"/>
      <c r="F8" s="5" t="s">
        <v>7</v>
      </c>
      <c r="G8" s="247"/>
      <c r="H8" s="243"/>
      <c r="I8" s="243"/>
      <c r="J8" s="245"/>
      <c r="M8" s="120" t="s">
        <v>7</v>
      </c>
      <c r="N8" s="254"/>
      <c r="O8" s="256"/>
      <c r="P8" s="256"/>
      <c r="Q8" s="252"/>
      <c r="R8" s="252"/>
    </row>
    <row r="9" spans="1:18" ht="15" hidden="1" customHeight="1">
      <c r="A9" s="6"/>
      <c r="B9" s="158" t="s">
        <v>70</v>
      </c>
      <c r="C9" s="7"/>
      <c r="D9" s="177" t="s">
        <v>8</v>
      </c>
      <c r="E9" s="165"/>
      <c r="F9" s="8"/>
      <c r="G9" s="9"/>
      <c r="H9" s="9"/>
      <c r="I9" s="9"/>
      <c r="J9" s="10"/>
      <c r="M9" s="11">
        <v>25</v>
      </c>
      <c r="N9" s="12">
        <v>6.25</v>
      </c>
      <c r="O9" s="12">
        <v>12.5</v>
      </c>
      <c r="P9" s="12">
        <v>18.75</v>
      </c>
      <c r="Q9" s="13">
        <v>22.7</v>
      </c>
      <c r="R9" s="199">
        <f>(N9/N10*$G$49)+(O9/O10*$H$49)+(P9/P10*$I$49)+(Q9/Q10*$J$49)</f>
        <v>5.1685375344593281</v>
      </c>
    </row>
    <row r="10" spans="1:18" ht="15.75" hidden="1" thickBot="1">
      <c r="A10" s="14"/>
      <c r="B10" s="159"/>
      <c r="C10" s="15"/>
      <c r="D10" s="178"/>
      <c r="E10" s="166"/>
      <c r="F10" s="16"/>
      <c r="G10" s="17"/>
      <c r="H10" s="17"/>
      <c r="I10" s="17"/>
      <c r="J10" s="18"/>
      <c r="M10" s="19">
        <v>5.7</v>
      </c>
      <c r="N10" s="20">
        <v>1.2</v>
      </c>
      <c r="O10" s="21">
        <v>2.04</v>
      </c>
      <c r="P10" s="21">
        <v>4.04</v>
      </c>
      <c r="Q10" s="22">
        <v>6.25</v>
      </c>
      <c r="R10" s="200"/>
    </row>
    <row r="11" spans="1:18" ht="15" hidden="1" customHeight="1">
      <c r="A11" s="14"/>
      <c r="B11" s="158" t="s">
        <v>71</v>
      </c>
      <c r="C11" s="7"/>
      <c r="D11" s="177" t="s">
        <v>9</v>
      </c>
      <c r="E11" s="165"/>
      <c r="F11" s="8"/>
      <c r="G11" s="9"/>
      <c r="H11" s="9"/>
      <c r="I11" s="9"/>
      <c r="J11" s="10"/>
      <c r="M11" s="11">
        <v>31.5</v>
      </c>
      <c r="N11" s="23">
        <v>7.875</v>
      </c>
      <c r="O11" s="12">
        <v>15.75</v>
      </c>
      <c r="P11" s="12">
        <v>23.3</v>
      </c>
      <c r="Q11" s="13">
        <v>26.8</v>
      </c>
      <c r="R11" s="199">
        <f t="shared" ref="R11" si="0">(N11/N12*$G$49)+(O11/O12*$H$49)+(P11/P12*$I$49)+(Q11/Q12*$J$49)</f>
        <v>4.9314609624977717</v>
      </c>
    </row>
    <row r="12" spans="1:18" ht="15.75" hidden="1" thickBot="1">
      <c r="A12" s="14"/>
      <c r="B12" s="159"/>
      <c r="C12" s="15"/>
      <c r="D12" s="178"/>
      <c r="E12" s="166"/>
      <c r="F12" s="16"/>
      <c r="G12" s="17"/>
      <c r="H12" s="17"/>
      <c r="I12" s="17"/>
      <c r="J12" s="18"/>
      <c r="M12" s="19">
        <v>7.33</v>
      </c>
      <c r="N12" s="20">
        <v>1.34</v>
      </c>
      <c r="O12" s="21">
        <v>2.99</v>
      </c>
      <c r="P12" s="21">
        <v>5.19</v>
      </c>
      <c r="Q12" s="22">
        <v>7.6</v>
      </c>
      <c r="R12" s="200"/>
    </row>
    <row r="13" spans="1:18" ht="15" hidden="1" customHeight="1">
      <c r="A13" s="14"/>
      <c r="B13" s="158" t="s">
        <v>72</v>
      </c>
      <c r="C13" s="7"/>
      <c r="D13" s="177" t="s">
        <v>10</v>
      </c>
      <c r="E13" s="165"/>
      <c r="F13" s="8"/>
      <c r="G13" s="9"/>
      <c r="H13" s="9"/>
      <c r="I13" s="9"/>
      <c r="J13" s="10"/>
      <c r="M13" s="11">
        <v>37.5</v>
      </c>
      <c r="N13" s="23">
        <v>9.375</v>
      </c>
      <c r="O13" s="12">
        <v>18.75</v>
      </c>
      <c r="P13" s="12">
        <v>24.5</v>
      </c>
      <c r="Q13" s="13">
        <v>27.9</v>
      </c>
      <c r="R13" s="199">
        <f t="shared" ref="R13" si="1">(N13/N14*$G$49)+(O13/O14*$H$49)+(P13/P14*$I$49)+(Q13/Q14*$J$49)</f>
        <v>4.9597907002430421</v>
      </c>
    </row>
    <row r="14" spans="1:18" ht="15.75" hidden="1" thickBot="1">
      <c r="A14" s="14"/>
      <c r="B14" s="159"/>
      <c r="C14" s="15"/>
      <c r="D14" s="178"/>
      <c r="E14" s="166"/>
      <c r="F14" s="16"/>
      <c r="G14" s="17"/>
      <c r="H14" s="17"/>
      <c r="I14" s="17"/>
      <c r="J14" s="18"/>
      <c r="M14" s="19">
        <v>9.6199999999999992</v>
      </c>
      <c r="N14" s="20">
        <v>1.65</v>
      </c>
      <c r="O14" s="21">
        <v>3.33</v>
      </c>
      <c r="P14" s="21">
        <v>5.63</v>
      </c>
      <c r="Q14" s="22">
        <v>8.2899999999999991</v>
      </c>
      <c r="R14" s="200"/>
    </row>
    <row r="15" spans="1:18" ht="15" hidden="1" customHeight="1">
      <c r="A15" s="14"/>
      <c r="B15" s="158" t="s">
        <v>73</v>
      </c>
      <c r="C15" s="7"/>
      <c r="D15" s="177" t="s">
        <v>11</v>
      </c>
      <c r="E15" s="165"/>
      <c r="F15" s="8"/>
      <c r="G15" s="9"/>
      <c r="H15" s="9"/>
      <c r="I15" s="9"/>
      <c r="J15" s="10"/>
      <c r="M15" s="11">
        <v>45</v>
      </c>
      <c r="N15" s="23">
        <v>11.25</v>
      </c>
      <c r="O15" s="12">
        <v>22.5</v>
      </c>
      <c r="P15" s="12">
        <v>32.299999999999997</v>
      </c>
      <c r="Q15" s="13">
        <v>36.200000000000003</v>
      </c>
      <c r="R15" s="199">
        <f t="shared" ref="R15" si="2">(N15/N16*$G$49)+(O15/O16*$H$49)+(P15/P16*$I$49)+(Q15/Q16*$J$49)</f>
        <v>5.3002460738825512</v>
      </c>
    </row>
    <row r="16" spans="1:18" ht="15.75" hidden="1" thickBot="1">
      <c r="A16" s="14"/>
      <c r="B16" s="159"/>
      <c r="C16" s="15"/>
      <c r="D16" s="178"/>
      <c r="E16" s="166"/>
      <c r="F16" s="16"/>
      <c r="G16" s="17"/>
      <c r="H16" s="17"/>
      <c r="I16" s="17"/>
      <c r="J16" s="18"/>
      <c r="M16" s="19">
        <v>10.9</v>
      </c>
      <c r="N16" s="20">
        <v>1.82</v>
      </c>
      <c r="O16" s="21">
        <v>3.73</v>
      </c>
      <c r="P16" s="21">
        <v>7.04</v>
      </c>
      <c r="Q16" s="22">
        <v>10.24</v>
      </c>
      <c r="R16" s="200"/>
    </row>
    <row r="17" spans="1:18" ht="15" hidden="1" customHeight="1">
      <c r="A17" s="14"/>
      <c r="B17" s="158" t="s">
        <v>74</v>
      </c>
      <c r="C17" s="7"/>
      <c r="D17" s="177" t="s">
        <v>12</v>
      </c>
      <c r="E17" s="165"/>
      <c r="F17" s="8"/>
      <c r="G17" s="9"/>
      <c r="H17" s="9"/>
      <c r="I17" s="9"/>
      <c r="J17" s="10"/>
      <c r="M17" s="11">
        <v>50</v>
      </c>
      <c r="N17" s="23">
        <v>12.5</v>
      </c>
      <c r="O17" s="12">
        <v>25</v>
      </c>
      <c r="P17" s="12">
        <v>33.200000000000003</v>
      </c>
      <c r="Q17" s="13">
        <v>37.1</v>
      </c>
      <c r="R17" s="199">
        <f t="shared" ref="R17" si="3">(N17/N18*$G$49)+(O17/O18*$H$49)+(P17/P18*$I$49)+(Q17/Q18*$J$49)</f>
        <v>5.1889499901807765</v>
      </c>
    </row>
    <row r="18" spans="1:18" ht="15.75" hidden="1" thickBot="1">
      <c r="A18" s="14"/>
      <c r="B18" s="159"/>
      <c r="C18" s="15"/>
      <c r="D18" s="178"/>
      <c r="E18" s="166"/>
      <c r="F18" s="16"/>
      <c r="G18" s="17"/>
      <c r="H18" s="17"/>
      <c r="I18" s="17"/>
      <c r="J18" s="18"/>
      <c r="M18" s="19">
        <v>12.77</v>
      </c>
      <c r="N18" s="20">
        <v>2.0699999999999998</v>
      </c>
      <c r="O18" s="21">
        <v>4.3</v>
      </c>
      <c r="P18" s="21">
        <v>7.24</v>
      </c>
      <c r="Q18" s="22">
        <v>10.58</v>
      </c>
      <c r="R18" s="200"/>
    </row>
    <row r="19" spans="1:18" ht="15" customHeight="1">
      <c r="A19" s="184" t="s">
        <v>133</v>
      </c>
      <c r="B19" s="160" t="s">
        <v>56</v>
      </c>
      <c r="C19" s="160" t="s">
        <v>111</v>
      </c>
      <c r="D19" s="167" t="s">
        <v>12</v>
      </c>
      <c r="E19" s="169"/>
      <c r="F19" s="24" t="str">
        <f>IF($E19&gt;=1,M19*$E19, " ")</f>
        <v xml:space="preserve"> </v>
      </c>
      <c r="G19" s="25" t="str">
        <f>IF($E19&gt;=1,N19*$E19, " ")</f>
        <v xml:space="preserve"> </v>
      </c>
      <c r="H19" s="26" t="str">
        <f t="shared" ref="H19:J19" si="4">IF($E19&gt;=1,O19*$E19, " ")</f>
        <v xml:space="preserve"> </v>
      </c>
      <c r="I19" s="26" t="str">
        <f t="shared" si="4"/>
        <v xml:space="preserve"> </v>
      </c>
      <c r="J19" s="27" t="str">
        <f t="shared" si="4"/>
        <v xml:space="preserve"> </v>
      </c>
      <c r="M19" s="28">
        <v>50</v>
      </c>
      <c r="N19" s="29">
        <f t="shared" ref="N19:Q20" si="5">N9+N9</f>
        <v>12.5</v>
      </c>
      <c r="O19" s="30">
        <f t="shared" si="5"/>
        <v>25</v>
      </c>
      <c r="P19" s="30">
        <f t="shared" si="5"/>
        <v>37.5</v>
      </c>
      <c r="Q19" s="28">
        <f t="shared" si="5"/>
        <v>45.4</v>
      </c>
      <c r="R19" s="199">
        <f t="shared" ref="R19" si="6">(N19/N20*$G$49)+(O19/O20*$H$49)+(P19/P20*$I$49)+(Q19/Q20*$J$49)</f>
        <v>5.1685375344593281</v>
      </c>
    </row>
    <row r="20" spans="1:18" ht="15" customHeight="1" thickBot="1">
      <c r="A20" s="184"/>
      <c r="B20" s="161"/>
      <c r="C20" s="161"/>
      <c r="D20" s="168"/>
      <c r="E20" s="170"/>
      <c r="F20" s="31" t="str">
        <f>IF($E19&gt;=1,M20*$E19, " ")</f>
        <v xml:space="preserve"> </v>
      </c>
      <c r="G20" s="32" t="str">
        <f>IF($E19&gt;=1,N20*$E19, " ")</f>
        <v xml:space="preserve"> </v>
      </c>
      <c r="H20" s="33" t="str">
        <f>IF($E19&gt;=1,O20*$E19, " ")</f>
        <v xml:space="preserve"> </v>
      </c>
      <c r="I20" s="33" t="str">
        <f>IF($E19&gt;=1,P20*$E19, " ")</f>
        <v xml:space="preserve"> </v>
      </c>
      <c r="J20" s="34" t="str">
        <f>IF($E19&gt;=1,Q20*$E19, " ")</f>
        <v xml:space="preserve"> </v>
      </c>
      <c r="M20" s="35">
        <v>11.4</v>
      </c>
      <c r="N20" s="36">
        <f t="shared" si="5"/>
        <v>2.4</v>
      </c>
      <c r="O20" s="37">
        <f t="shared" si="5"/>
        <v>4.08</v>
      </c>
      <c r="P20" s="37">
        <f t="shared" si="5"/>
        <v>8.08</v>
      </c>
      <c r="Q20" s="35">
        <f t="shared" si="5"/>
        <v>12.5</v>
      </c>
      <c r="R20" s="200"/>
    </row>
    <row r="21" spans="1:18" ht="15" customHeight="1">
      <c r="A21" s="184"/>
      <c r="B21" s="158" t="s">
        <v>58</v>
      </c>
      <c r="C21" s="158" t="s">
        <v>112</v>
      </c>
      <c r="D21" s="177" t="s">
        <v>15</v>
      </c>
      <c r="E21" s="165"/>
      <c r="F21" s="38" t="str">
        <f>IF($E21&gt;=1,M21*$E21, " ")</f>
        <v xml:space="preserve"> </v>
      </c>
      <c r="G21" s="8" t="str">
        <f>IF($E21&gt;=1,N21*$E21, " ")</f>
        <v xml:space="preserve"> </v>
      </c>
      <c r="H21" s="9" t="str">
        <f t="shared" ref="H21:J21" si="7">IF($E21&gt;=1,O21*$E21, " ")</f>
        <v xml:space="preserve"> </v>
      </c>
      <c r="I21" s="9" t="str">
        <f t="shared" si="7"/>
        <v xml:space="preserve"> </v>
      </c>
      <c r="J21" s="10" t="str">
        <f t="shared" si="7"/>
        <v xml:space="preserve"> </v>
      </c>
      <c r="M21" s="28">
        <v>70</v>
      </c>
      <c r="N21" s="30">
        <f t="shared" ref="N21:Q22" si="8">N15+N9</f>
        <v>17.5</v>
      </c>
      <c r="O21" s="30">
        <f t="shared" si="8"/>
        <v>35</v>
      </c>
      <c r="P21" s="30">
        <f t="shared" si="8"/>
        <v>51.05</v>
      </c>
      <c r="Q21" s="28">
        <f t="shared" si="8"/>
        <v>58.900000000000006</v>
      </c>
      <c r="R21" s="199">
        <f t="shared" ref="R21" si="9">(N21/N22*$G$49)+(O21/O22*$H$49)+(P21/P22*$I$49)+(Q21/Q22*$J$49)</f>
        <v>5.2456408753455523</v>
      </c>
    </row>
    <row r="22" spans="1:18" ht="15" customHeight="1" thickBot="1">
      <c r="A22" s="184"/>
      <c r="B22" s="159"/>
      <c r="C22" s="159"/>
      <c r="D22" s="178"/>
      <c r="E22" s="166"/>
      <c r="F22" s="39" t="str">
        <f>IF($E21&gt;=1,M22*$E21, " ")</f>
        <v xml:space="preserve"> </v>
      </c>
      <c r="G22" s="16" t="str">
        <f>IF($E21&gt;=1,N22*$E21, " ")</f>
        <v xml:space="preserve"> </v>
      </c>
      <c r="H22" s="17" t="str">
        <f>IF($E21&gt;=1,O22*$E21, " ")</f>
        <v xml:space="preserve"> </v>
      </c>
      <c r="I22" s="17" t="str">
        <f>IF($E21&gt;=1,P22*$E21, " ")</f>
        <v xml:space="preserve"> </v>
      </c>
      <c r="J22" s="18" t="str">
        <f>IF($E21&gt;=1,Q22*$E21, " ")</f>
        <v xml:space="preserve"> </v>
      </c>
      <c r="M22" s="35">
        <v>16.600000000000001</v>
      </c>
      <c r="N22" s="37">
        <f t="shared" si="8"/>
        <v>3.02</v>
      </c>
      <c r="O22" s="37">
        <f t="shared" si="8"/>
        <v>5.77</v>
      </c>
      <c r="P22" s="37">
        <f t="shared" si="8"/>
        <v>11.08</v>
      </c>
      <c r="Q22" s="35">
        <f t="shared" si="8"/>
        <v>16.490000000000002</v>
      </c>
      <c r="R22" s="200"/>
    </row>
    <row r="23" spans="1:18" ht="15" customHeight="1">
      <c r="A23" s="184"/>
      <c r="B23" s="160" t="s">
        <v>59</v>
      </c>
      <c r="C23" s="160" t="s">
        <v>113</v>
      </c>
      <c r="D23" s="167" t="s">
        <v>16</v>
      </c>
      <c r="E23" s="169"/>
      <c r="F23" s="24" t="str">
        <f>IF($E23&gt;=1,M23*$E23, " ")</f>
        <v xml:space="preserve"> </v>
      </c>
      <c r="G23" s="25" t="str">
        <f>IF($E23&gt;=1,N23*$E23, " ")</f>
        <v xml:space="preserve"> </v>
      </c>
      <c r="H23" s="26" t="str">
        <f t="shared" ref="H23:J23" si="10">IF($E23&gt;=1,O23*$E23, " ")</f>
        <v xml:space="preserve"> </v>
      </c>
      <c r="I23" s="26" t="str">
        <f t="shared" si="10"/>
        <v xml:space="preserve"> </v>
      </c>
      <c r="J23" s="27" t="str">
        <f t="shared" si="10"/>
        <v xml:space="preserve"> </v>
      </c>
      <c r="M23" s="28">
        <v>75</v>
      </c>
      <c r="N23" s="29">
        <f t="shared" ref="N23:Q24" si="11">N9+N9+N9</f>
        <v>18.75</v>
      </c>
      <c r="O23" s="30">
        <f t="shared" si="11"/>
        <v>37.5</v>
      </c>
      <c r="P23" s="30">
        <f t="shared" si="11"/>
        <v>56.25</v>
      </c>
      <c r="Q23" s="28">
        <f t="shared" si="11"/>
        <v>68.099999999999994</v>
      </c>
      <c r="R23" s="199">
        <f t="shared" ref="R23:R35" si="12">(N23/N24*$G$49)+(O23/O24*$H$49)+(P23/P24*$I$49)+(Q23/Q24*$J$49)</f>
        <v>5.1685375344593281</v>
      </c>
    </row>
    <row r="24" spans="1:18" ht="15" customHeight="1" thickBot="1">
      <c r="A24" s="184"/>
      <c r="B24" s="161"/>
      <c r="C24" s="161"/>
      <c r="D24" s="168"/>
      <c r="E24" s="170"/>
      <c r="F24" s="31" t="str">
        <f>IF($E23&gt;=1,M24*$E23, " ")</f>
        <v xml:space="preserve"> </v>
      </c>
      <c r="G24" s="32" t="str">
        <f>IF($E23&gt;=1,N24*$E23, " ")</f>
        <v xml:space="preserve"> </v>
      </c>
      <c r="H24" s="33" t="str">
        <f>IF($E23&gt;=1,O24*$E23, " ")</f>
        <v xml:space="preserve"> </v>
      </c>
      <c r="I24" s="33" t="str">
        <f>IF($E23&gt;=1,P24*$E23, " ")</f>
        <v xml:space="preserve"> </v>
      </c>
      <c r="J24" s="34" t="str">
        <f>IF($E23&gt;=1,Q24*$E23, " ")</f>
        <v xml:space="preserve"> </v>
      </c>
      <c r="M24" s="35">
        <v>17.100000000000001</v>
      </c>
      <c r="N24" s="36">
        <f t="shared" si="11"/>
        <v>3.5999999999999996</v>
      </c>
      <c r="O24" s="37">
        <f t="shared" si="11"/>
        <v>6.12</v>
      </c>
      <c r="P24" s="37">
        <f t="shared" si="11"/>
        <v>12.120000000000001</v>
      </c>
      <c r="Q24" s="35">
        <f t="shared" si="11"/>
        <v>18.75</v>
      </c>
      <c r="R24" s="200"/>
    </row>
    <row r="25" spans="1:18" ht="15" customHeight="1">
      <c r="A25" s="184"/>
      <c r="B25" s="158" t="s">
        <v>60</v>
      </c>
      <c r="C25" s="160" t="s">
        <v>114</v>
      </c>
      <c r="D25" s="177" t="s">
        <v>17</v>
      </c>
      <c r="E25" s="165"/>
      <c r="F25" s="38" t="str">
        <f>IF($E25&gt;=1,M25*$E25, " ")</f>
        <v xml:space="preserve"> </v>
      </c>
      <c r="G25" s="8" t="str">
        <f>IF($E25&gt;=1,N25*$E25, " ")</f>
        <v xml:space="preserve"> </v>
      </c>
      <c r="H25" s="9" t="str">
        <f t="shared" ref="H25:J25" si="13">IF($E25&gt;=1,O25*$E25, " ")</f>
        <v xml:space="preserve"> </v>
      </c>
      <c r="I25" s="9" t="str">
        <f t="shared" si="13"/>
        <v xml:space="preserve"> </v>
      </c>
      <c r="J25" s="10" t="str">
        <f t="shared" si="13"/>
        <v xml:space="preserve"> </v>
      </c>
      <c r="M25" s="28">
        <v>81.5</v>
      </c>
      <c r="N25" s="29">
        <f t="shared" ref="N25:Q26" si="14">N11+N9+N9</f>
        <v>20.375</v>
      </c>
      <c r="O25" s="30">
        <f t="shared" si="14"/>
        <v>40.75</v>
      </c>
      <c r="P25" s="30">
        <f t="shared" si="14"/>
        <v>60.8</v>
      </c>
      <c r="Q25" s="28">
        <f t="shared" si="14"/>
        <v>72.2</v>
      </c>
      <c r="R25" s="199">
        <f t="shared" ref="R25:R37" si="15">(N25/N26*$G$49)+(O25/O26*$H$49)+(P25/P26*$I$49)+(Q25/Q26*$J$49)</f>
        <v>5.0617458882854223</v>
      </c>
    </row>
    <row r="26" spans="1:18" ht="15" customHeight="1" thickBot="1">
      <c r="A26" s="184"/>
      <c r="B26" s="159"/>
      <c r="C26" s="161"/>
      <c r="D26" s="178"/>
      <c r="E26" s="166"/>
      <c r="F26" s="39" t="str">
        <f>IF($E25&gt;=1,M26*$E25, " ")</f>
        <v xml:space="preserve"> </v>
      </c>
      <c r="G26" s="16" t="str">
        <f>IF($E25&gt;=1,N26*$E25, " ")</f>
        <v xml:space="preserve"> </v>
      </c>
      <c r="H26" s="17" t="str">
        <f>IF($E25&gt;=1,O26*$E25, " ")</f>
        <v xml:space="preserve"> </v>
      </c>
      <c r="I26" s="17" t="str">
        <f>IF($E25&gt;=1,P26*$E25, " ")</f>
        <v xml:space="preserve"> </v>
      </c>
      <c r="J26" s="18" t="str">
        <f>IF($E25&gt;=1,Q26*$E25, " ")</f>
        <v xml:space="preserve"> </v>
      </c>
      <c r="M26" s="35">
        <v>18.73</v>
      </c>
      <c r="N26" s="36">
        <f t="shared" si="14"/>
        <v>3.74</v>
      </c>
      <c r="O26" s="37">
        <f t="shared" si="14"/>
        <v>7.07</v>
      </c>
      <c r="P26" s="37">
        <f t="shared" si="14"/>
        <v>13.27</v>
      </c>
      <c r="Q26" s="35">
        <f t="shared" si="14"/>
        <v>20.100000000000001</v>
      </c>
      <c r="R26" s="200"/>
    </row>
    <row r="27" spans="1:18" ht="15" customHeight="1">
      <c r="A27" s="184"/>
      <c r="B27" s="160" t="s">
        <v>61</v>
      </c>
      <c r="C27" s="160" t="s">
        <v>116</v>
      </c>
      <c r="D27" s="167" t="s">
        <v>18</v>
      </c>
      <c r="E27" s="169"/>
      <c r="F27" s="24" t="str">
        <f>IF($E27&gt;=1,M27*$E27, " ")</f>
        <v xml:space="preserve"> </v>
      </c>
      <c r="G27" s="25" t="str">
        <f>IF($E27&gt;=1,N27*$E27, " ")</f>
        <v xml:space="preserve"> </v>
      </c>
      <c r="H27" s="26" t="str">
        <f t="shared" ref="H27:J27" si="16">IF($E27&gt;=1,O27*$E27, " ")</f>
        <v xml:space="preserve"> </v>
      </c>
      <c r="I27" s="26" t="str">
        <f t="shared" si="16"/>
        <v xml:space="preserve"> </v>
      </c>
      <c r="J27" s="27" t="str">
        <f t="shared" si="16"/>
        <v xml:space="preserve"> </v>
      </c>
      <c r="M27" s="28">
        <v>88</v>
      </c>
      <c r="N27" s="29">
        <f t="shared" ref="N27:Q28" si="17">N11+N11+N9</f>
        <v>22</v>
      </c>
      <c r="O27" s="30">
        <f t="shared" si="17"/>
        <v>44</v>
      </c>
      <c r="P27" s="30">
        <f t="shared" si="17"/>
        <v>65.349999999999994</v>
      </c>
      <c r="Q27" s="28">
        <f t="shared" si="17"/>
        <v>76.3</v>
      </c>
      <c r="R27" s="199">
        <f t="shared" ref="R27:R39" si="18">(N27/N28*$G$49)+(O27/O28*$H$49)+(P27/P28*$I$49)+(Q27/Q28*$J$49)</f>
        <v>4.9861441539323001</v>
      </c>
    </row>
    <row r="28" spans="1:18" ht="15" customHeight="1" thickBot="1">
      <c r="A28" s="184"/>
      <c r="B28" s="161"/>
      <c r="C28" s="161"/>
      <c r="D28" s="168"/>
      <c r="E28" s="170"/>
      <c r="F28" s="31" t="str">
        <f>IF($E27&gt;=1,M28*$E27, " ")</f>
        <v xml:space="preserve"> </v>
      </c>
      <c r="G28" s="32" t="str">
        <f>IF($E27&gt;=1,N28*$E27, " ")</f>
        <v xml:space="preserve"> </v>
      </c>
      <c r="H28" s="33" t="str">
        <f>IF($E27&gt;=1,O28*$E27, " ")</f>
        <v xml:space="preserve"> </v>
      </c>
      <c r="I28" s="33" t="str">
        <f>IF($E27&gt;=1,P28*$E27, " ")</f>
        <v xml:space="preserve"> </v>
      </c>
      <c r="J28" s="34" t="str">
        <f>IF($E27&gt;=1,Q28*$E27, " ")</f>
        <v xml:space="preserve"> </v>
      </c>
      <c r="M28" s="35">
        <v>20.36</v>
      </c>
      <c r="N28" s="36">
        <f t="shared" si="17"/>
        <v>3.88</v>
      </c>
      <c r="O28" s="37">
        <f t="shared" si="17"/>
        <v>8.02</v>
      </c>
      <c r="P28" s="37">
        <f t="shared" si="17"/>
        <v>14.420000000000002</v>
      </c>
      <c r="Q28" s="35">
        <f t="shared" si="17"/>
        <v>21.45</v>
      </c>
      <c r="R28" s="200"/>
    </row>
    <row r="29" spans="1:18" ht="15" customHeight="1">
      <c r="A29" s="184"/>
      <c r="B29" s="158" t="s">
        <v>62</v>
      </c>
      <c r="C29" s="158" t="s">
        <v>115</v>
      </c>
      <c r="D29" s="177" t="s">
        <v>19</v>
      </c>
      <c r="E29" s="165"/>
      <c r="F29" s="38" t="str">
        <f>IF($E29&gt;=1,M29*$E29, " ")</f>
        <v xml:space="preserve"> </v>
      </c>
      <c r="G29" s="8" t="str">
        <f>IF($E29&gt;=1,N29*$E29, " ")</f>
        <v xml:space="preserve"> </v>
      </c>
      <c r="H29" s="9" t="str">
        <f t="shared" ref="H29:J29" si="19">IF($E29&gt;=1,O29*$E29, " ")</f>
        <v xml:space="preserve"> </v>
      </c>
      <c r="I29" s="9" t="str">
        <f t="shared" si="19"/>
        <v xml:space="preserve"> </v>
      </c>
      <c r="J29" s="10" t="str">
        <f t="shared" si="19"/>
        <v xml:space="preserve"> </v>
      </c>
      <c r="M29" s="28">
        <v>94.5</v>
      </c>
      <c r="N29" s="29">
        <f t="shared" ref="N29:Q30" si="20">N11+N11+N11</f>
        <v>23.625</v>
      </c>
      <c r="O29" s="30">
        <f t="shared" si="20"/>
        <v>47.25</v>
      </c>
      <c r="P29" s="30">
        <f t="shared" si="20"/>
        <v>69.900000000000006</v>
      </c>
      <c r="Q29" s="28">
        <f t="shared" si="20"/>
        <v>80.400000000000006</v>
      </c>
      <c r="R29" s="199">
        <f t="shared" ref="R29:R41" si="21">(N29/N30*$G$49)+(O29/O30*$H$49)+(P29/P30*$I$49)+(Q29/Q30*$J$49)</f>
        <v>4.9314609624977734</v>
      </c>
    </row>
    <row r="30" spans="1:18" ht="15" customHeight="1" thickBot="1">
      <c r="A30" s="184"/>
      <c r="B30" s="159"/>
      <c r="C30" s="159"/>
      <c r="D30" s="178"/>
      <c r="E30" s="166"/>
      <c r="F30" s="39" t="str">
        <f>IF($E29&gt;=1,M30*$E29, " ")</f>
        <v xml:space="preserve"> </v>
      </c>
      <c r="G30" s="16" t="str">
        <f>IF($E29&gt;=1,N30*$E29, " ")</f>
        <v xml:space="preserve"> </v>
      </c>
      <c r="H30" s="17" t="str">
        <f>IF($E29&gt;=1,O30*$E29, " ")</f>
        <v xml:space="preserve"> </v>
      </c>
      <c r="I30" s="17" t="str">
        <f>IF($E29&gt;=1,P30*$E29, " ")</f>
        <v xml:space="preserve"> </v>
      </c>
      <c r="J30" s="18" t="str">
        <f>IF($E29&gt;=1,Q30*$E29, " ")</f>
        <v xml:space="preserve"> </v>
      </c>
      <c r="M30" s="35">
        <v>21.99</v>
      </c>
      <c r="N30" s="36">
        <f t="shared" si="20"/>
        <v>4.0200000000000005</v>
      </c>
      <c r="O30" s="37">
        <f t="shared" si="20"/>
        <v>8.9700000000000006</v>
      </c>
      <c r="P30" s="37">
        <f t="shared" si="20"/>
        <v>15.57</v>
      </c>
      <c r="Q30" s="35">
        <f t="shared" si="20"/>
        <v>22.799999999999997</v>
      </c>
      <c r="R30" s="200"/>
    </row>
    <row r="31" spans="1:18" ht="15" customHeight="1">
      <c r="A31" s="184"/>
      <c r="B31" s="160" t="s">
        <v>63</v>
      </c>
      <c r="C31" s="160" t="s">
        <v>117</v>
      </c>
      <c r="D31" s="167" t="s">
        <v>20</v>
      </c>
      <c r="E31" s="169"/>
      <c r="F31" s="24" t="str">
        <f>IF($E31&gt;=1,M31*$E31, " ")</f>
        <v xml:space="preserve"> </v>
      </c>
      <c r="G31" s="25" t="str">
        <f>IF($E31&gt;=1,N31*$E31, " ")</f>
        <v xml:space="preserve"> </v>
      </c>
      <c r="H31" s="26" t="str">
        <f t="shared" ref="H31:J31" si="22">IF($E31&gt;=1,O31*$E31, " ")</f>
        <v xml:space="preserve"> </v>
      </c>
      <c r="I31" s="26" t="str">
        <f t="shared" si="22"/>
        <v xml:space="preserve"> </v>
      </c>
      <c r="J31" s="27" t="str">
        <f t="shared" si="22"/>
        <v xml:space="preserve"> </v>
      </c>
      <c r="M31" s="28">
        <v>101.5</v>
      </c>
      <c r="N31" s="29">
        <f t="shared" ref="N31:Q32" si="23">N15+N11+N9</f>
        <v>25.375</v>
      </c>
      <c r="O31" s="30">
        <f t="shared" si="23"/>
        <v>50.75</v>
      </c>
      <c r="P31" s="30">
        <f t="shared" si="23"/>
        <v>74.349999999999994</v>
      </c>
      <c r="Q31" s="28">
        <f t="shared" si="23"/>
        <v>85.7</v>
      </c>
      <c r="R31" s="199">
        <f t="shared" ref="R31:R43" si="24">(N31/N32*$G$49)+(O31/O32*$H$49)+(P31/P32*$I$49)+(Q31/Q32*$J$49)</f>
        <v>5.1388296867201122</v>
      </c>
    </row>
    <row r="32" spans="1:18" ht="15" customHeight="1" thickBot="1">
      <c r="A32" s="184"/>
      <c r="B32" s="161"/>
      <c r="C32" s="161"/>
      <c r="D32" s="168"/>
      <c r="E32" s="170"/>
      <c r="F32" s="31" t="str">
        <f>IF($E31&gt;=1,M32*$E31, " ")</f>
        <v xml:space="preserve"> </v>
      </c>
      <c r="G32" s="32" t="str">
        <f>IF($E31&gt;=1,N32*$E31, " ")</f>
        <v xml:space="preserve"> </v>
      </c>
      <c r="H32" s="33" t="str">
        <f>IF($E31&gt;=1,O32*$E31, " ")</f>
        <v xml:space="preserve"> </v>
      </c>
      <c r="I32" s="33" t="str">
        <f>IF($E31&gt;=1,P32*$E31, " ")</f>
        <v xml:space="preserve"> </v>
      </c>
      <c r="J32" s="34" t="str">
        <f>IF($E31&gt;=1,Q32*$E31, " ")</f>
        <v xml:space="preserve"> </v>
      </c>
      <c r="M32" s="35">
        <v>23.93</v>
      </c>
      <c r="N32" s="36">
        <f t="shared" si="23"/>
        <v>4.3600000000000003</v>
      </c>
      <c r="O32" s="37">
        <f t="shared" si="23"/>
        <v>8.7600000000000016</v>
      </c>
      <c r="P32" s="37">
        <f t="shared" si="23"/>
        <v>16.27</v>
      </c>
      <c r="Q32" s="35">
        <f t="shared" si="23"/>
        <v>24.09</v>
      </c>
      <c r="R32" s="200"/>
    </row>
    <row r="33" spans="1:18" ht="15" customHeight="1">
      <c r="A33" s="184"/>
      <c r="B33" s="158" t="s">
        <v>64</v>
      </c>
      <c r="C33" s="158" t="s">
        <v>118</v>
      </c>
      <c r="D33" s="177" t="s">
        <v>21</v>
      </c>
      <c r="E33" s="165"/>
      <c r="F33" s="38" t="str">
        <f>IF($E33&gt;=1,M33*$E33, " ")</f>
        <v xml:space="preserve"> </v>
      </c>
      <c r="G33" s="8" t="str">
        <f>IF($E33&gt;=1,N33*$E33, " ")</f>
        <v xml:space="preserve"> </v>
      </c>
      <c r="H33" s="9" t="str">
        <f t="shared" ref="H33:J33" si="25">IF($E33&gt;=1,O33*$E33, " ")</f>
        <v xml:space="preserve"> </v>
      </c>
      <c r="I33" s="9" t="str">
        <f t="shared" si="25"/>
        <v xml:space="preserve"> </v>
      </c>
      <c r="J33" s="10" t="str">
        <f t="shared" si="25"/>
        <v xml:space="preserve"> </v>
      </c>
      <c r="M33" s="28">
        <v>108</v>
      </c>
      <c r="N33" s="29">
        <f t="shared" ref="N33:Q34" si="26">N15+N11+N11</f>
        <v>27</v>
      </c>
      <c r="O33" s="30">
        <f t="shared" si="26"/>
        <v>54</v>
      </c>
      <c r="P33" s="30">
        <f t="shared" si="26"/>
        <v>78.899999999999991</v>
      </c>
      <c r="Q33" s="28">
        <f t="shared" si="26"/>
        <v>89.8</v>
      </c>
      <c r="R33" s="199">
        <f t="shared" ref="R33" si="27">(N33/N34*$G$49)+(O33/O34*$H$49)+(P33/P34*$I$49)+(Q33/Q34*$J$49)</f>
        <v>5.0750131798010427</v>
      </c>
    </row>
    <row r="34" spans="1:18" ht="15" customHeight="1" thickBot="1">
      <c r="A34" s="184"/>
      <c r="B34" s="159"/>
      <c r="C34" s="159"/>
      <c r="D34" s="178"/>
      <c r="E34" s="166"/>
      <c r="F34" s="39" t="str">
        <f>IF($E33&gt;=1,M34*$E33, " ")</f>
        <v xml:space="preserve"> </v>
      </c>
      <c r="G34" s="16" t="str">
        <f>IF($E33&gt;=1,N34*$E33, " ")</f>
        <v xml:space="preserve"> </v>
      </c>
      <c r="H34" s="17" t="str">
        <f>IF($E33&gt;=1,O34*$E33, " ")</f>
        <v xml:space="preserve"> </v>
      </c>
      <c r="I34" s="17" t="str">
        <f>IF($E33&gt;=1,P34*$E33, " ")</f>
        <v xml:space="preserve"> </v>
      </c>
      <c r="J34" s="18" t="str">
        <f>IF($E33&gt;=1,Q34*$E33, " ")</f>
        <v xml:space="preserve"> </v>
      </c>
      <c r="M34" s="35">
        <v>25.56</v>
      </c>
      <c r="N34" s="36">
        <f t="shared" si="26"/>
        <v>4.5</v>
      </c>
      <c r="O34" s="37">
        <f t="shared" si="26"/>
        <v>9.7100000000000009</v>
      </c>
      <c r="P34" s="37">
        <f t="shared" si="26"/>
        <v>17.420000000000002</v>
      </c>
      <c r="Q34" s="35">
        <f t="shared" si="26"/>
        <v>25.439999999999998</v>
      </c>
      <c r="R34" s="200"/>
    </row>
    <row r="35" spans="1:18" ht="15" customHeight="1">
      <c r="A35" s="184"/>
      <c r="B35" s="160" t="s">
        <v>65</v>
      </c>
      <c r="C35" s="160" t="s">
        <v>119</v>
      </c>
      <c r="D35" s="167" t="s">
        <v>22</v>
      </c>
      <c r="E35" s="169"/>
      <c r="F35" s="24" t="str">
        <f>IF($E35&gt;=1,M35*$E35, " ")</f>
        <v xml:space="preserve"> </v>
      </c>
      <c r="G35" s="25" t="str">
        <f>IF($E35&gt;=1,N35*$E35, " ")</f>
        <v xml:space="preserve"> </v>
      </c>
      <c r="H35" s="26" t="str">
        <f t="shared" ref="H35:J35" si="28">IF($E35&gt;=1,O35*$E35, " ")</f>
        <v xml:space="preserve"> </v>
      </c>
      <c r="I35" s="26" t="str">
        <f t="shared" si="28"/>
        <v xml:space="preserve"> </v>
      </c>
      <c r="J35" s="27" t="str">
        <f t="shared" si="28"/>
        <v xml:space="preserve"> </v>
      </c>
      <c r="M35" s="28">
        <v>115</v>
      </c>
      <c r="N35" s="29">
        <f t="shared" ref="N35:Q36" si="29">N15+N15+N9</f>
        <v>28.75</v>
      </c>
      <c r="O35" s="30">
        <f t="shared" si="29"/>
        <v>57.5</v>
      </c>
      <c r="P35" s="30">
        <f t="shared" si="29"/>
        <v>83.35</v>
      </c>
      <c r="Q35" s="28">
        <f t="shared" si="29"/>
        <v>95.100000000000009</v>
      </c>
      <c r="R35" s="199">
        <f t="shared" si="12"/>
        <v>5.2658646041943991</v>
      </c>
    </row>
    <row r="36" spans="1:18" ht="15" customHeight="1" thickBot="1">
      <c r="A36" s="184"/>
      <c r="B36" s="161"/>
      <c r="C36" s="161"/>
      <c r="D36" s="168"/>
      <c r="E36" s="170"/>
      <c r="F36" s="31" t="str">
        <f>IF($E35&gt;=1,M36*$E35, " ")</f>
        <v xml:space="preserve"> </v>
      </c>
      <c r="G36" s="32" t="str">
        <f>IF($E35&gt;=1,N36*$E35, " ")</f>
        <v xml:space="preserve"> </v>
      </c>
      <c r="H36" s="33" t="str">
        <f>IF($E35&gt;=1,O36*$E35, " ")</f>
        <v xml:space="preserve"> </v>
      </c>
      <c r="I36" s="33" t="str">
        <f>IF($E35&gt;=1,P36*$E35, " ")</f>
        <v xml:space="preserve"> </v>
      </c>
      <c r="J36" s="34" t="str">
        <f>IF($E35&gt;=1,Q36*$E35, " ")</f>
        <v xml:space="preserve"> </v>
      </c>
      <c r="M36" s="35">
        <v>27.5</v>
      </c>
      <c r="N36" s="36">
        <f t="shared" si="29"/>
        <v>4.84</v>
      </c>
      <c r="O36" s="37">
        <f t="shared" si="29"/>
        <v>9.5</v>
      </c>
      <c r="P36" s="37">
        <f t="shared" si="29"/>
        <v>18.12</v>
      </c>
      <c r="Q36" s="35">
        <f t="shared" si="29"/>
        <v>26.73</v>
      </c>
      <c r="R36" s="200"/>
    </row>
    <row r="37" spans="1:18" ht="15" customHeight="1">
      <c r="A37" s="184"/>
      <c r="B37" s="158" t="s">
        <v>66</v>
      </c>
      <c r="C37" s="158" t="s">
        <v>120</v>
      </c>
      <c r="D37" s="177" t="s">
        <v>23</v>
      </c>
      <c r="E37" s="165"/>
      <c r="F37" s="38" t="str">
        <f>IF($E37&gt;=1,M37*$E37, " ")</f>
        <v xml:space="preserve"> </v>
      </c>
      <c r="G37" s="8" t="str">
        <f>IF($E37&gt;=1,N37*$E37, " ")</f>
        <v xml:space="preserve"> </v>
      </c>
      <c r="H37" s="9" t="str">
        <f t="shared" ref="H37:J37" si="30">IF($E37&gt;=1,O37*$E37, " ")</f>
        <v xml:space="preserve"> </v>
      </c>
      <c r="I37" s="9" t="str">
        <f t="shared" si="30"/>
        <v xml:space="preserve"> </v>
      </c>
      <c r="J37" s="10" t="str">
        <f t="shared" si="30"/>
        <v xml:space="preserve"> </v>
      </c>
      <c r="M37" s="28">
        <v>121.5</v>
      </c>
      <c r="N37" s="29">
        <f t="shared" ref="N37:Q38" si="31">N15+N15+N11</f>
        <v>30.375</v>
      </c>
      <c r="O37" s="30">
        <f t="shared" si="31"/>
        <v>60.75</v>
      </c>
      <c r="P37" s="30">
        <f t="shared" si="31"/>
        <v>87.899999999999991</v>
      </c>
      <c r="Q37" s="28">
        <f t="shared" si="31"/>
        <v>99.2</v>
      </c>
      <c r="R37" s="199">
        <f t="shared" si="15"/>
        <v>5.1963123648681222</v>
      </c>
    </row>
    <row r="38" spans="1:18" ht="15" customHeight="1" thickBot="1">
      <c r="A38" s="184"/>
      <c r="B38" s="159"/>
      <c r="C38" s="159"/>
      <c r="D38" s="178"/>
      <c r="E38" s="166"/>
      <c r="F38" s="39" t="str">
        <f>IF($E37&gt;=1,M38*$E37, " ")</f>
        <v xml:space="preserve"> </v>
      </c>
      <c r="G38" s="16" t="str">
        <f>IF($E37&gt;=1,N38*$E37, " ")</f>
        <v xml:space="preserve"> </v>
      </c>
      <c r="H38" s="17" t="str">
        <f>IF($E37&gt;=1,O38*$E37, " ")</f>
        <v xml:space="preserve"> </v>
      </c>
      <c r="I38" s="17" t="str">
        <f>IF($E37&gt;=1,P38*$E37, " ")</f>
        <v xml:space="preserve"> </v>
      </c>
      <c r="J38" s="18" t="str">
        <f>IF($E37&gt;=1,Q38*$E37, " ")</f>
        <v xml:space="preserve"> </v>
      </c>
      <c r="M38" s="35">
        <v>29.13</v>
      </c>
      <c r="N38" s="36">
        <f t="shared" si="31"/>
        <v>4.9800000000000004</v>
      </c>
      <c r="O38" s="37">
        <f t="shared" si="31"/>
        <v>10.45</v>
      </c>
      <c r="P38" s="37">
        <f t="shared" si="31"/>
        <v>19.27</v>
      </c>
      <c r="Q38" s="35">
        <f t="shared" si="31"/>
        <v>28.08</v>
      </c>
      <c r="R38" s="200"/>
    </row>
    <row r="39" spans="1:18" ht="15" customHeight="1">
      <c r="A39" s="184"/>
      <c r="B39" s="160" t="s">
        <v>67</v>
      </c>
      <c r="C39" s="160" t="s">
        <v>121</v>
      </c>
      <c r="D39" s="167" t="s">
        <v>24</v>
      </c>
      <c r="E39" s="169"/>
      <c r="F39" s="24" t="str">
        <f>IF($E39&gt;=1,M39*$E39, " ")</f>
        <v xml:space="preserve"> </v>
      </c>
      <c r="G39" s="25" t="str">
        <f>IF($E39&gt;=1,N39*$E39, " ")</f>
        <v xml:space="preserve"> </v>
      </c>
      <c r="H39" s="26" t="str">
        <f t="shared" ref="H39:J39" si="32">IF($E39&gt;=1,O39*$E39, " ")</f>
        <v xml:space="preserve"> </v>
      </c>
      <c r="I39" s="26" t="str">
        <f t="shared" si="32"/>
        <v xml:space="preserve"> </v>
      </c>
      <c r="J39" s="27" t="str">
        <f t="shared" si="32"/>
        <v xml:space="preserve"> </v>
      </c>
      <c r="M39" s="28">
        <v>126.5</v>
      </c>
      <c r="N39" s="29">
        <f t="shared" ref="N39:Q40" si="33">N17+N15+N11</f>
        <v>31.625</v>
      </c>
      <c r="O39" s="30">
        <f t="shared" si="33"/>
        <v>63.25</v>
      </c>
      <c r="P39" s="30">
        <f t="shared" si="33"/>
        <v>88.8</v>
      </c>
      <c r="Q39" s="28">
        <f t="shared" si="33"/>
        <v>100.10000000000001</v>
      </c>
      <c r="R39" s="199">
        <f t="shared" si="18"/>
        <v>5.1577484346743772</v>
      </c>
    </row>
    <row r="40" spans="1:18" ht="15" customHeight="1" thickBot="1">
      <c r="A40" s="184"/>
      <c r="B40" s="161"/>
      <c r="C40" s="161"/>
      <c r="D40" s="168"/>
      <c r="E40" s="170"/>
      <c r="F40" s="31" t="str">
        <f>IF($E39&gt;=1,M40*$E39, " ")</f>
        <v xml:space="preserve"> </v>
      </c>
      <c r="G40" s="32" t="str">
        <f>IF($E39&gt;=1,N40*$E39, " ")</f>
        <v xml:space="preserve"> </v>
      </c>
      <c r="H40" s="33" t="str">
        <f>IF($E39&gt;=1,O40*$E39, " ")</f>
        <v xml:space="preserve"> </v>
      </c>
      <c r="I40" s="33" t="str">
        <f>IF($E39&gt;=1,P40*$E39, " ")</f>
        <v xml:space="preserve"> </v>
      </c>
      <c r="J40" s="34" t="str">
        <f>IF($E39&gt;=1,Q40*$E39, " ")</f>
        <v xml:space="preserve"> </v>
      </c>
      <c r="M40" s="35">
        <v>31</v>
      </c>
      <c r="N40" s="36">
        <f t="shared" si="33"/>
        <v>5.2299999999999995</v>
      </c>
      <c r="O40" s="37">
        <f t="shared" si="33"/>
        <v>11.02</v>
      </c>
      <c r="P40" s="37">
        <f t="shared" si="33"/>
        <v>19.470000000000002</v>
      </c>
      <c r="Q40" s="35">
        <f t="shared" si="33"/>
        <v>28.42</v>
      </c>
      <c r="R40" s="200"/>
    </row>
    <row r="41" spans="1:18" ht="15" customHeight="1">
      <c r="A41" s="184"/>
      <c r="B41" s="158" t="s">
        <v>68</v>
      </c>
      <c r="C41" s="158" t="s">
        <v>122</v>
      </c>
      <c r="D41" s="177" t="s">
        <v>25</v>
      </c>
      <c r="E41" s="165"/>
      <c r="F41" s="38" t="str">
        <f>IF($E41&gt;=1,M41*$E41, " ")</f>
        <v xml:space="preserve"> </v>
      </c>
      <c r="G41" s="8" t="str">
        <f>IF($E41&gt;=1,N41*$E41, " ")</f>
        <v xml:space="preserve"> </v>
      </c>
      <c r="H41" s="9" t="str">
        <f t="shared" ref="H41:J41" si="34">IF($E41&gt;=1,O41*$E41, " ")</f>
        <v xml:space="preserve"> </v>
      </c>
      <c r="I41" s="9" t="str">
        <f t="shared" si="34"/>
        <v xml:space="preserve"> </v>
      </c>
      <c r="J41" s="10" t="str">
        <f t="shared" si="34"/>
        <v xml:space="preserve"> </v>
      </c>
      <c r="M41" s="28">
        <v>135</v>
      </c>
      <c r="N41" s="29">
        <f t="shared" ref="N41:Q42" si="35">N15+N15+N15</f>
        <v>33.75</v>
      </c>
      <c r="O41" s="30">
        <f t="shared" si="35"/>
        <v>67.5</v>
      </c>
      <c r="P41" s="30">
        <f t="shared" si="35"/>
        <v>96.899999999999991</v>
      </c>
      <c r="Q41" s="28">
        <f t="shared" si="35"/>
        <v>108.60000000000001</v>
      </c>
      <c r="R41" s="199">
        <f t="shared" si="21"/>
        <v>5.3002460738825512</v>
      </c>
    </row>
    <row r="42" spans="1:18" ht="15" customHeight="1" thickBot="1">
      <c r="A42" s="184"/>
      <c r="B42" s="159"/>
      <c r="C42" s="159"/>
      <c r="D42" s="178"/>
      <c r="E42" s="166"/>
      <c r="F42" s="39" t="str">
        <f>IF($E41&gt;=1,M42*$E41, " ")</f>
        <v xml:space="preserve"> </v>
      </c>
      <c r="G42" s="16" t="str">
        <f>IF($E41&gt;=1,N42*$E41, " ")</f>
        <v xml:space="preserve"> </v>
      </c>
      <c r="H42" s="17" t="str">
        <f>IF($E41&gt;=1,O42*$E41, " ")</f>
        <v xml:space="preserve"> </v>
      </c>
      <c r="I42" s="17" t="str">
        <f>IF($E41&gt;=1,P42*$E41, " ")</f>
        <v xml:space="preserve"> </v>
      </c>
      <c r="J42" s="18" t="str">
        <f>IF($E41&gt;=1,Q42*$E41, " ")</f>
        <v xml:space="preserve"> </v>
      </c>
      <c r="M42" s="35">
        <v>32.700000000000003</v>
      </c>
      <c r="N42" s="36">
        <f t="shared" si="35"/>
        <v>5.46</v>
      </c>
      <c r="O42" s="37">
        <f t="shared" si="35"/>
        <v>11.19</v>
      </c>
      <c r="P42" s="37">
        <f t="shared" si="35"/>
        <v>21.12</v>
      </c>
      <c r="Q42" s="35">
        <f t="shared" si="35"/>
        <v>30.72</v>
      </c>
      <c r="R42" s="200"/>
    </row>
    <row r="43" spans="1:18" ht="15" customHeight="1">
      <c r="A43" s="184"/>
      <c r="B43" s="160" t="s">
        <v>69</v>
      </c>
      <c r="C43" s="160" t="s">
        <v>123</v>
      </c>
      <c r="D43" s="167" t="s">
        <v>26</v>
      </c>
      <c r="E43" s="169"/>
      <c r="F43" s="24" t="str">
        <f>IF($E43&gt;=1,M43*$E43, " ")</f>
        <v xml:space="preserve"> </v>
      </c>
      <c r="G43" s="25" t="str">
        <f>IF($E43&gt;=1,N43*$E43, " ")</f>
        <v xml:space="preserve"> </v>
      </c>
      <c r="H43" s="26" t="str">
        <f t="shared" ref="H43:J43" si="36">IF($E43&gt;=1,O43*$E43, " ")</f>
        <v xml:space="preserve"> </v>
      </c>
      <c r="I43" s="26" t="str">
        <f t="shared" si="36"/>
        <v xml:space="preserve"> </v>
      </c>
      <c r="J43" s="27" t="str">
        <f t="shared" si="36"/>
        <v xml:space="preserve"> </v>
      </c>
      <c r="M43" s="28">
        <v>140</v>
      </c>
      <c r="N43" s="29">
        <f t="shared" ref="N43:Q44" si="37">N17+N15+N15</f>
        <v>35</v>
      </c>
      <c r="O43" s="30">
        <f t="shared" si="37"/>
        <v>70</v>
      </c>
      <c r="P43" s="30">
        <f t="shared" si="37"/>
        <v>97.8</v>
      </c>
      <c r="Q43" s="28">
        <f t="shared" si="37"/>
        <v>109.50000000000001</v>
      </c>
      <c r="R43" s="199">
        <f t="shared" si="24"/>
        <v>5.2597461879573411</v>
      </c>
    </row>
    <row r="44" spans="1:18" ht="15" customHeight="1" thickBot="1">
      <c r="A44" s="185"/>
      <c r="B44" s="161"/>
      <c r="C44" s="161"/>
      <c r="D44" s="168"/>
      <c r="E44" s="170"/>
      <c r="F44" s="31" t="str">
        <f>IF($E43&gt;=1,M44*$E43, " ")</f>
        <v xml:space="preserve"> </v>
      </c>
      <c r="G44" s="32" t="str">
        <f>IF($E43&gt;=1,N44*$E43, " ")</f>
        <v xml:space="preserve"> </v>
      </c>
      <c r="H44" s="33" t="str">
        <f>IF($E43&gt;=1,O44*$E43, " ")</f>
        <v xml:space="preserve"> </v>
      </c>
      <c r="I44" s="33" t="str">
        <f>IF($E43&gt;=1,P44*$E43, " ")</f>
        <v xml:space="preserve"> </v>
      </c>
      <c r="J44" s="34" t="str">
        <f>IF($E43&gt;=1,Q44*$E43, " ")</f>
        <v xml:space="preserve"> </v>
      </c>
      <c r="M44" s="35">
        <v>34.57</v>
      </c>
      <c r="N44" s="36">
        <f t="shared" si="37"/>
        <v>5.71</v>
      </c>
      <c r="O44" s="37">
        <f t="shared" si="37"/>
        <v>11.76</v>
      </c>
      <c r="P44" s="37">
        <f t="shared" si="37"/>
        <v>21.32</v>
      </c>
      <c r="Q44" s="35">
        <f t="shared" si="37"/>
        <v>31.060000000000002</v>
      </c>
      <c r="R44" s="200"/>
    </row>
    <row r="45" spans="1:18" ht="15.75">
      <c r="A45" s="186"/>
      <c r="B45" s="210" t="s">
        <v>29</v>
      </c>
      <c r="C45" s="211"/>
      <c r="D45" s="211"/>
      <c r="E45" s="211"/>
      <c r="F45" s="121">
        <f t="shared" ref="F45:J46" si="38">SUM(F43,F41,F39,F37,F35,F33,F31,F29,F27,F25,F23,F21,F19)</f>
        <v>0</v>
      </c>
      <c r="G45" s="122">
        <f t="shared" si="38"/>
        <v>0</v>
      </c>
      <c r="H45" s="122">
        <f t="shared" si="38"/>
        <v>0</v>
      </c>
      <c r="I45" s="122">
        <f t="shared" si="38"/>
        <v>0</v>
      </c>
      <c r="J45" s="122">
        <f t="shared" si="38"/>
        <v>0</v>
      </c>
      <c r="K45" s="41"/>
      <c r="L45" s="42"/>
    </row>
    <row r="46" spans="1:18" ht="16.5" thickBot="1">
      <c r="A46" s="187"/>
      <c r="B46" s="213" t="s">
        <v>42</v>
      </c>
      <c r="C46" s="214"/>
      <c r="D46" s="214"/>
      <c r="E46" s="214"/>
      <c r="F46" s="123">
        <f t="shared" si="38"/>
        <v>0</v>
      </c>
      <c r="G46" s="124">
        <f t="shared" si="38"/>
        <v>0</v>
      </c>
      <c r="H46" s="124">
        <f t="shared" si="38"/>
        <v>0</v>
      </c>
      <c r="I46" s="124">
        <f t="shared" si="38"/>
        <v>0</v>
      </c>
      <c r="J46" s="124">
        <f t="shared" si="38"/>
        <v>0</v>
      </c>
      <c r="K46" s="41"/>
    </row>
    <row r="47" spans="1:18" ht="15">
      <c r="A47" s="187"/>
      <c r="B47" s="189" t="s">
        <v>30</v>
      </c>
      <c r="C47" s="190"/>
      <c r="D47" s="190"/>
      <c r="E47" s="190"/>
      <c r="F47" s="44"/>
      <c r="G47" s="45" t="e">
        <f>G45/G46</f>
        <v>#DIV/0!</v>
      </c>
      <c r="H47" s="46" t="e">
        <f t="shared" ref="H47:J47" si="39">H45/H46</f>
        <v>#DIV/0!</v>
      </c>
      <c r="I47" s="46" t="e">
        <f t="shared" si="39"/>
        <v>#DIV/0!</v>
      </c>
      <c r="J47" s="47" t="e">
        <f t="shared" si="39"/>
        <v>#DIV/0!</v>
      </c>
      <c r="K47" s="48" t="s">
        <v>36</v>
      </c>
    </row>
    <row r="48" spans="1:18" ht="15">
      <c r="A48" s="187"/>
      <c r="B48" s="195" t="s">
        <v>32</v>
      </c>
      <c r="C48" s="196"/>
      <c r="D48" s="196"/>
      <c r="E48" s="196"/>
      <c r="F48" s="197"/>
      <c r="G48" s="49">
        <v>0.25</v>
      </c>
      <c r="H48" s="50">
        <v>0.25</v>
      </c>
      <c r="I48" s="50">
        <v>0.25</v>
      </c>
      <c r="J48" s="51">
        <v>0.25</v>
      </c>
      <c r="K48" s="52" t="e">
        <f>($G$47*G48)+($H$47*H48)+($I$47*I48)+($J$47*J48)</f>
        <v>#DIV/0!</v>
      </c>
    </row>
    <row r="49" spans="1:11" ht="15">
      <c r="A49" s="187"/>
      <c r="B49" s="195" t="s">
        <v>33</v>
      </c>
      <c r="C49" s="196"/>
      <c r="D49" s="196"/>
      <c r="E49" s="196"/>
      <c r="F49" s="197"/>
      <c r="G49" s="49">
        <v>0.2</v>
      </c>
      <c r="H49" s="50">
        <v>0.36</v>
      </c>
      <c r="I49" s="50">
        <v>0.32</v>
      </c>
      <c r="J49" s="51">
        <v>0.12</v>
      </c>
      <c r="K49" s="52" t="e">
        <f>($G$47*G49)+($H$47*H49)+($I$47*I49)+($J$47*J49)</f>
        <v>#DIV/0!</v>
      </c>
    </row>
    <row r="50" spans="1:11" ht="15.75" thickBot="1">
      <c r="A50" s="188"/>
      <c r="B50" s="192" t="s">
        <v>34</v>
      </c>
      <c r="C50" s="193"/>
      <c r="D50" s="193"/>
      <c r="E50" s="193"/>
      <c r="F50" s="198"/>
      <c r="G50" s="53">
        <v>0</v>
      </c>
      <c r="H50" s="54">
        <v>0</v>
      </c>
      <c r="I50" s="54">
        <v>0</v>
      </c>
      <c r="J50" s="55">
        <v>0</v>
      </c>
      <c r="K50" s="56" t="e">
        <f>($G$47*G50)+($H$47*H50)+($I$47*I50)+($J$47*J50)</f>
        <v>#DIV/0!</v>
      </c>
    </row>
  </sheetData>
  <sheetProtection password="F008" sheet="1" objects="1" scenarios="1"/>
  <protectedRanges>
    <protectedRange sqref="E9:E44" name="Range1_1"/>
    <protectedRange sqref="G50:J50" name="User defined_2_2"/>
  </protectedRanges>
  <mergeCells count="111">
    <mergeCell ref="B15:B16"/>
    <mergeCell ref="D15:D16"/>
    <mergeCell ref="E15:E16"/>
    <mergeCell ref="B17:B18"/>
    <mergeCell ref="D17:D18"/>
    <mergeCell ref="E17:E18"/>
    <mergeCell ref="R39:R40"/>
    <mergeCell ref="R41:R42"/>
    <mergeCell ref="R43:R44"/>
    <mergeCell ref="R29:R30"/>
    <mergeCell ref="R31:R32"/>
    <mergeCell ref="R33:R34"/>
    <mergeCell ref="R35:R36"/>
    <mergeCell ref="R37:R38"/>
    <mergeCell ref="R19:R20"/>
    <mergeCell ref="R21:R22"/>
    <mergeCell ref="R23:R24"/>
    <mergeCell ref="R25:R26"/>
    <mergeCell ref="R27:R28"/>
    <mergeCell ref="A2:F2"/>
    <mergeCell ref="A3:F3"/>
    <mergeCell ref="G6:J6"/>
    <mergeCell ref="E11:E12"/>
    <mergeCell ref="B13:B14"/>
    <mergeCell ref="D13:D14"/>
    <mergeCell ref="E13:E14"/>
    <mergeCell ref="B9:B10"/>
    <mergeCell ref="D9:D10"/>
    <mergeCell ref="E9:E10"/>
    <mergeCell ref="B11:B12"/>
    <mergeCell ref="D11:D12"/>
    <mergeCell ref="A7:A8"/>
    <mergeCell ref="B7:B8"/>
    <mergeCell ref="D7:D8"/>
    <mergeCell ref="E7:E8"/>
    <mergeCell ref="G7:G8"/>
    <mergeCell ref="H7:H8"/>
    <mergeCell ref="J7:J8"/>
    <mergeCell ref="N7:N8"/>
    <mergeCell ref="O7:O8"/>
    <mergeCell ref="P7:P8"/>
    <mergeCell ref="Q7:Q8"/>
    <mergeCell ref="I7:I8"/>
    <mergeCell ref="C7:C8"/>
    <mergeCell ref="N6:R6"/>
    <mergeCell ref="R7:R8"/>
    <mergeCell ref="D19:D20"/>
    <mergeCell ref="E19:E20"/>
    <mergeCell ref="R9:R10"/>
    <mergeCell ref="R11:R12"/>
    <mergeCell ref="R13:R14"/>
    <mergeCell ref="R15:R16"/>
    <mergeCell ref="R17:R18"/>
    <mergeCell ref="B21:B22"/>
    <mergeCell ref="D21:D22"/>
    <mergeCell ref="E21:E22"/>
    <mergeCell ref="C19:C20"/>
    <mergeCell ref="C21:C22"/>
    <mergeCell ref="B19:B20"/>
    <mergeCell ref="B23:B24"/>
    <mergeCell ref="D23:D24"/>
    <mergeCell ref="E23:E24"/>
    <mergeCell ref="B25:B26"/>
    <mergeCell ref="D25:D26"/>
    <mergeCell ref="E25:E26"/>
    <mergeCell ref="C25:C26"/>
    <mergeCell ref="C23:C24"/>
    <mergeCell ref="B27:B28"/>
    <mergeCell ref="D27:D28"/>
    <mergeCell ref="E27:E28"/>
    <mergeCell ref="B29:B30"/>
    <mergeCell ref="D29:D30"/>
    <mergeCell ref="E29:E30"/>
    <mergeCell ref="C27:C28"/>
    <mergeCell ref="C29:C30"/>
    <mergeCell ref="D41:D42"/>
    <mergeCell ref="E41:E42"/>
    <mergeCell ref="C39:C40"/>
    <mergeCell ref="C41:C42"/>
    <mergeCell ref="B35:B36"/>
    <mergeCell ref="D35:D36"/>
    <mergeCell ref="E35:E36"/>
    <mergeCell ref="B37:B38"/>
    <mergeCell ref="D37:D38"/>
    <mergeCell ref="E37:E38"/>
    <mergeCell ref="C35:C36"/>
    <mergeCell ref="C37:C38"/>
    <mergeCell ref="B43:B44"/>
    <mergeCell ref="D43:D44"/>
    <mergeCell ref="E43:E44"/>
    <mergeCell ref="A45:A50"/>
    <mergeCell ref="B45:E45"/>
    <mergeCell ref="B46:E46"/>
    <mergeCell ref="B47:E47"/>
    <mergeCell ref="B48:F48"/>
    <mergeCell ref="B49:F49"/>
    <mergeCell ref="B50:F50"/>
    <mergeCell ref="A19:A44"/>
    <mergeCell ref="C43:C44"/>
    <mergeCell ref="B39:B40"/>
    <mergeCell ref="D39:D40"/>
    <mergeCell ref="E39:E40"/>
    <mergeCell ref="B41:B42"/>
    <mergeCell ref="B31:B32"/>
    <mergeCell ref="D31:D32"/>
    <mergeCell ref="E31:E32"/>
    <mergeCell ref="B33:B34"/>
    <mergeCell ref="D33:D34"/>
    <mergeCell ref="E33:E34"/>
    <mergeCell ref="C31:C32"/>
    <mergeCell ref="C33:C34"/>
  </mergeCells>
  <phoneticPr fontId="8"/>
  <dataValidations count="1">
    <dataValidation type="decimal" operator="greaterThan" allowBlank="1" showInputMessage="1" showErrorMessage="1" sqref="E9:E44">
      <formula1>0</formula1>
    </dataValidation>
  </dataValidations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 Sheet</vt:lpstr>
      <vt:lpstr>SEER Space Saving Combos</vt:lpstr>
      <vt:lpstr>SEER Energy Efficiency Combos</vt:lpstr>
      <vt:lpstr>SCOP Space Saving Combos</vt:lpstr>
      <vt:lpstr>SCOP Energy Efficiency Combos</vt:lpstr>
      <vt:lpstr>'SCOP Space Saving Combos'!Print_Area</vt:lpstr>
      <vt:lpstr>'SEER Space Saving Combos'!Print_Area</vt:lpstr>
      <vt:lpstr>'Summary Sheet'!Print_Area</vt:lpstr>
      <vt:lpstr>'Summary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Nielsen</dc:creator>
  <cp:lastModifiedBy>Stephan Lang</cp:lastModifiedBy>
  <cp:lastPrinted>2015-07-06T09:53:45Z</cp:lastPrinted>
  <dcterms:created xsi:type="dcterms:W3CDTF">2013-03-26T15:11:27Z</dcterms:created>
  <dcterms:modified xsi:type="dcterms:W3CDTF">2015-07-10T09:50:32Z</dcterms:modified>
</cp:coreProperties>
</file>